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filterPrivacy="1"/>
  <xr:revisionPtr revIDLastSave="0" documentId="13_ncr:1_{9C2E573D-6666-4149-8E10-1770A537A0ED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91029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L35" i="1" s="1"/>
  <c r="L38" i="1"/>
  <c r="P34" i="1"/>
  <c r="O34" i="1"/>
  <c r="N34" i="1"/>
  <c r="M34" i="1"/>
  <c r="L34" i="1"/>
  <c r="M40" i="1"/>
  <c r="N40" i="1" s="1"/>
  <c r="O40" i="1" s="1"/>
  <c r="P40" i="1" s="1"/>
  <c r="L40" i="1"/>
  <c r="M38" i="1"/>
  <c r="N38" i="1" s="1"/>
  <c r="K41" i="1"/>
  <c r="J41" i="1"/>
  <c r="I41" i="1"/>
  <c r="H41" i="1"/>
  <c r="K39" i="1"/>
  <c r="J39" i="1"/>
  <c r="I39" i="1"/>
  <c r="H39" i="1"/>
  <c r="K40" i="1"/>
  <c r="J40" i="1"/>
  <c r="I40" i="1"/>
  <c r="H40" i="1"/>
  <c r="K38" i="1"/>
  <c r="J38" i="1"/>
  <c r="I38" i="1"/>
  <c r="H38" i="1"/>
  <c r="G40" i="1"/>
  <c r="G38" i="1"/>
  <c r="K35" i="1"/>
  <c r="J35" i="1"/>
  <c r="I35" i="1"/>
  <c r="H35" i="1"/>
  <c r="G35" i="1"/>
  <c r="N33" i="1" l="1"/>
  <c r="N35" i="1" s="1"/>
  <c r="O38" i="1"/>
  <c r="M33" i="1"/>
  <c r="M35" i="1" s="1"/>
  <c r="L28" i="1"/>
  <c r="L29" i="1"/>
  <c r="P25" i="1"/>
  <c r="O25" i="1"/>
  <c r="M25" i="1"/>
  <c r="L25" i="1"/>
  <c r="M23" i="1"/>
  <c r="N23" i="1" s="1"/>
  <c r="O23" i="1" s="1"/>
  <c r="P23" i="1" s="1"/>
  <c r="L23" i="1"/>
  <c r="M21" i="1"/>
  <c r="N21" i="1" s="1"/>
  <c r="O21" i="1" s="1"/>
  <c r="P21" i="1" s="1"/>
  <c r="L21" i="1"/>
  <c r="L18" i="1"/>
  <c r="M16" i="1"/>
  <c r="N16" i="1" s="1"/>
  <c r="O16" i="1" s="1"/>
  <c r="P16" i="1" s="1"/>
  <c r="L16" i="1"/>
  <c r="M14" i="1"/>
  <c r="M28" i="1" s="1"/>
  <c r="L14" i="1"/>
  <c r="H15" i="1"/>
  <c r="K25" i="1"/>
  <c r="J25" i="1"/>
  <c r="I25" i="1"/>
  <c r="H25" i="1"/>
  <c r="G25" i="1"/>
  <c r="K22" i="1"/>
  <c r="J22" i="1"/>
  <c r="I22" i="1"/>
  <c r="K24" i="1"/>
  <c r="J24" i="1"/>
  <c r="I24" i="1"/>
  <c r="H24" i="1"/>
  <c r="H22" i="1"/>
  <c r="K18" i="1"/>
  <c r="J18" i="1"/>
  <c r="I18" i="1"/>
  <c r="H18" i="1"/>
  <c r="G18" i="1"/>
  <c r="K17" i="1"/>
  <c r="J17" i="1"/>
  <c r="I17" i="1"/>
  <c r="H17" i="1"/>
  <c r="K15" i="1"/>
  <c r="J15" i="1"/>
  <c r="I15" i="1"/>
  <c r="G21" i="1"/>
  <c r="K21" i="1"/>
  <c r="J21" i="1"/>
  <c r="I21" i="1"/>
  <c r="H21" i="1"/>
  <c r="K29" i="1"/>
  <c r="J29" i="1"/>
  <c r="I29" i="1"/>
  <c r="H29" i="1"/>
  <c r="G29" i="1"/>
  <c r="P38" i="1" l="1"/>
  <c r="P33" i="1" s="1"/>
  <c r="P35" i="1" s="1"/>
  <c r="O33" i="1"/>
  <c r="O35" i="1" s="1"/>
  <c r="P29" i="1"/>
  <c r="N25" i="1"/>
  <c r="N29" i="1"/>
  <c r="O29" i="1"/>
  <c r="M29" i="1"/>
  <c r="M18" i="1"/>
  <c r="N14" i="1"/>
  <c r="L11" i="1"/>
  <c r="M11" i="1" s="1"/>
  <c r="N11" i="1" s="1"/>
  <c r="O11" i="1" s="1"/>
  <c r="P11" i="1" s="1"/>
  <c r="K8" i="1"/>
  <c r="L8" i="1" s="1"/>
  <c r="M8" i="1" s="1"/>
  <c r="N8" i="1" s="1"/>
  <c r="O8" i="1" s="1"/>
  <c r="P8" i="1" s="1"/>
  <c r="J8" i="1"/>
  <c r="I8" i="1"/>
  <c r="H8" i="1"/>
  <c r="G8" i="1"/>
  <c r="L7" i="1"/>
  <c r="M7" i="1" s="1"/>
  <c r="N7" i="1" s="1"/>
  <c r="O7" i="1" s="1"/>
  <c r="P7" i="1" s="1"/>
  <c r="L6" i="1"/>
  <c r="M6" i="1" s="1"/>
  <c r="N6" i="1" s="1"/>
  <c r="O6" i="1" s="1"/>
  <c r="P6" i="1" s="1"/>
  <c r="L5" i="1"/>
  <c r="M5" i="1" s="1"/>
  <c r="N5" i="1" s="1"/>
  <c r="O5" i="1" s="1"/>
  <c r="P5" i="1" s="1"/>
  <c r="O14" i="1" l="1"/>
  <c r="N28" i="1"/>
  <c r="N18" i="1"/>
  <c r="P14" i="1" l="1"/>
  <c r="O18" i="1"/>
  <c r="O28" i="1"/>
  <c r="P18" i="1" l="1"/>
  <c r="P28" i="1"/>
</calcChain>
</file>

<file path=xl/sharedStrings.xml><?xml version="1.0" encoding="utf-8"?>
<sst xmlns="http://schemas.openxmlformats.org/spreadsheetml/2006/main" count="66" uniqueCount="37">
  <si>
    <t>FY17A</t>
  </si>
  <si>
    <t>FY18A</t>
  </si>
  <si>
    <t>FY19A</t>
  </si>
  <si>
    <t>FY20A</t>
  </si>
  <si>
    <t>FY21A</t>
  </si>
  <si>
    <t>FY22E</t>
  </si>
  <si>
    <t>FY23E</t>
  </si>
  <si>
    <t>FY24E</t>
  </si>
  <si>
    <t>FY25E</t>
  </si>
  <si>
    <t>FY26E</t>
  </si>
  <si>
    <t>Bajaj Auto Revenue model</t>
  </si>
  <si>
    <t>Manufacturing Capacity (bikes)</t>
  </si>
  <si>
    <t>Pantnagar (bikes)</t>
  </si>
  <si>
    <t>Chakan (bikes)</t>
  </si>
  <si>
    <t>Waluj (bikes)</t>
  </si>
  <si>
    <t>Total Bikes</t>
  </si>
  <si>
    <t>Manufacturing Capacity (CV)</t>
  </si>
  <si>
    <t>Waluj (CV)</t>
  </si>
  <si>
    <t xml:space="preserve">Units </t>
  </si>
  <si>
    <t>Units</t>
  </si>
  <si>
    <t xml:space="preserve">International sales </t>
  </si>
  <si>
    <t>Bikes</t>
  </si>
  <si>
    <t xml:space="preserve">YoY change </t>
  </si>
  <si>
    <t>%</t>
  </si>
  <si>
    <t>CV</t>
  </si>
  <si>
    <t>Total Sales</t>
  </si>
  <si>
    <t xml:space="preserve">India Sales </t>
  </si>
  <si>
    <t xml:space="preserve">Total Sales </t>
  </si>
  <si>
    <t xml:space="preserve">Revenue </t>
  </si>
  <si>
    <t>India</t>
  </si>
  <si>
    <t>INR Cr</t>
  </si>
  <si>
    <t xml:space="preserve">International </t>
  </si>
  <si>
    <t xml:space="preserve">Total Revenue </t>
  </si>
  <si>
    <t>Avg cost of sale</t>
  </si>
  <si>
    <t>INR</t>
  </si>
  <si>
    <t>Change in avg cost</t>
  </si>
  <si>
    <t>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</si>
</sst>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164" fontId="0" fillId="0" borderId="0" xfId="1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164" fontId="0" fillId="0" borderId="0" xfId="0" applyNumberFormat="1"/>
    <xf numFmtId="164" fontId="0" fillId="0" borderId="1" xfId="0" applyNumberFormat="1" applyBorder="1"/>
    <xf numFmtId="165" fontId="5" fillId="0" borderId="0" xfId="2" applyNumberFormat="1" applyFont="1"/>
    <xf numFmtId="9" fontId="4" fillId="0" borderId="0" xfId="0" applyNumberFormat="1" applyFont="1"/>
    <xf numFmtId="164" fontId="0" fillId="0" borderId="0" xfId="1" applyNumberFormat="1" applyFont="1"/>
    <xf numFmtId="43" fontId="0" fillId="0" borderId="0" xfId="0" applyNumberFormat="1"/>
    <xf numFmtId="10" fontId="6" fillId="0" borderId="0" xfId="0" applyNumberFormat="1" applyFont="1"/>
    <xf numFmtId="10" fontId="5" fillId="0" borderId="0" xfId="0" applyNumberFormat="1" applyFont="1"/>
    <xf numFmtId="164" fontId="0" fillId="0" borderId="0" xfId="1" quotePrefix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showGridLines="0"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4.4" x14ac:dyDescent="0.3"/>
  <cols>
    <col min="1" max="2" width="3.33203125" customWidth="1"/>
    <col min="3" max="3" width="25.109375" customWidth="1"/>
    <col min="5" max="5" width="2.33203125" customWidth="1"/>
    <col min="6" max="6" width="4.88671875" customWidth="1"/>
    <col min="7" max="11" width="10" bestFit="1" customWidth="1"/>
    <col min="12" max="12" width="12.5546875" customWidth="1"/>
    <col min="13" max="16" width="10" bestFit="1" customWidth="1"/>
  </cols>
  <sheetData>
    <row r="1" spans="1:16" ht="18" x14ac:dyDescent="0.35">
      <c r="A1" s="2" t="s">
        <v>10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</row>
    <row r="4" spans="1:16" x14ac:dyDescent="0.3">
      <c r="A4" s="3" t="s">
        <v>11</v>
      </c>
    </row>
    <row r="5" spans="1:16" x14ac:dyDescent="0.3">
      <c r="B5" t="s">
        <v>12</v>
      </c>
      <c r="E5" t="s">
        <v>18</v>
      </c>
      <c r="G5" s="6">
        <v>1800000</v>
      </c>
      <c r="H5" s="6">
        <v>1800000</v>
      </c>
      <c r="I5" s="6">
        <v>1800000</v>
      </c>
      <c r="J5" s="6">
        <v>1800000</v>
      </c>
      <c r="K5" s="6">
        <v>1800000</v>
      </c>
      <c r="L5" s="6">
        <f>K5</f>
        <v>1800000</v>
      </c>
      <c r="M5" s="6">
        <f t="shared" ref="M5:P8" si="0">L5</f>
        <v>1800000</v>
      </c>
      <c r="N5" s="6">
        <f t="shared" si="0"/>
        <v>1800000</v>
      </c>
      <c r="O5" s="6">
        <f t="shared" si="0"/>
        <v>1800000</v>
      </c>
      <c r="P5" s="6">
        <f t="shared" si="0"/>
        <v>1800000</v>
      </c>
    </row>
    <row r="6" spans="1:16" x14ac:dyDescent="0.3">
      <c r="B6" t="s">
        <v>13</v>
      </c>
      <c r="E6" t="s">
        <v>18</v>
      </c>
      <c r="G6" s="6">
        <v>1200000</v>
      </c>
      <c r="H6" s="6">
        <v>1200000</v>
      </c>
      <c r="I6" s="6">
        <v>1200000</v>
      </c>
      <c r="J6" s="6">
        <v>1200000</v>
      </c>
      <c r="K6" s="6">
        <v>1200000</v>
      </c>
      <c r="L6" s="6">
        <f>K6</f>
        <v>1200000</v>
      </c>
      <c r="M6" s="6">
        <f t="shared" si="0"/>
        <v>1200000</v>
      </c>
      <c r="N6" s="6">
        <f t="shared" si="0"/>
        <v>1200000</v>
      </c>
      <c r="O6" s="6">
        <f t="shared" si="0"/>
        <v>1200000</v>
      </c>
      <c r="P6" s="6">
        <f t="shared" si="0"/>
        <v>1200000</v>
      </c>
    </row>
    <row r="7" spans="1:16" x14ac:dyDescent="0.3">
      <c r="B7" t="s">
        <v>14</v>
      </c>
      <c r="E7" t="s">
        <v>18</v>
      </c>
      <c r="G7" s="6">
        <v>2400000</v>
      </c>
      <c r="H7" s="6">
        <v>2400000</v>
      </c>
      <c r="I7" s="6">
        <v>2400000</v>
      </c>
      <c r="J7" s="6">
        <v>2400000</v>
      </c>
      <c r="K7" s="6">
        <v>2400000</v>
      </c>
      <c r="L7" s="6">
        <f>K7</f>
        <v>2400000</v>
      </c>
      <c r="M7" s="6">
        <f t="shared" si="0"/>
        <v>2400000</v>
      </c>
      <c r="N7" s="6">
        <f t="shared" si="0"/>
        <v>2400000</v>
      </c>
      <c r="O7" s="6">
        <f t="shared" si="0"/>
        <v>2400000</v>
      </c>
      <c r="P7" s="6">
        <f t="shared" si="0"/>
        <v>2400000</v>
      </c>
    </row>
    <row r="8" spans="1:16" x14ac:dyDescent="0.3">
      <c r="A8" s="4"/>
      <c r="B8" s="5" t="s">
        <v>15</v>
      </c>
      <c r="C8" s="4"/>
      <c r="D8" s="4"/>
      <c r="E8" s="4" t="s">
        <v>18</v>
      </c>
      <c r="F8" s="4"/>
      <c r="G8" s="7">
        <f>SUM(G5:G7)</f>
        <v>5400000</v>
      </c>
      <c r="H8" s="7">
        <f t="shared" ref="H8:K8" si="1">SUM(H5:H7)</f>
        <v>5400000</v>
      </c>
      <c r="I8" s="7">
        <f t="shared" si="1"/>
        <v>5400000</v>
      </c>
      <c r="J8" s="7">
        <f t="shared" si="1"/>
        <v>5400000</v>
      </c>
      <c r="K8" s="7">
        <f t="shared" si="1"/>
        <v>5400000</v>
      </c>
      <c r="L8" s="7">
        <f>K8</f>
        <v>5400000</v>
      </c>
      <c r="M8" s="7">
        <f t="shared" si="0"/>
        <v>5400000</v>
      </c>
      <c r="N8" s="7">
        <f t="shared" si="0"/>
        <v>5400000</v>
      </c>
      <c r="O8" s="7">
        <f t="shared" si="0"/>
        <v>5400000</v>
      </c>
      <c r="P8" s="7">
        <f t="shared" si="0"/>
        <v>5400000</v>
      </c>
    </row>
    <row r="9" spans="1:16" x14ac:dyDescent="0.3"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x14ac:dyDescent="0.3">
      <c r="A10" s="3" t="s"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3">
      <c r="B11" t="s">
        <v>17</v>
      </c>
      <c r="E11" t="s">
        <v>19</v>
      </c>
      <c r="G11" s="6">
        <v>660000</v>
      </c>
      <c r="H11" s="6">
        <v>660000</v>
      </c>
      <c r="I11" s="6">
        <v>660000</v>
      </c>
      <c r="J11" s="6">
        <v>660000</v>
      </c>
      <c r="K11" s="6">
        <v>660000</v>
      </c>
      <c r="L11" s="6">
        <f>K11</f>
        <v>660000</v>
      </c>
      <c r="M11" s="6">
        <f t="shared" ref="M11:P11" si="2">L11</f>
        <v>660000</v>
      </c>
      <c r="N11" s="6">
        <f t="shared" si="2"/>
        <v>660000</v>
      </c>
      <c r="O11" s="6">
        <f t="shared" si="2"/>
        <v>660000</v>
      </c>
      <c r="P11" s="6">
        <f t="shared" si="2"/>
        <v>660000</v>
      </c>
    </row>
    <row r="13" spans="1:16" x14ac:dyDescent="0.3">
      <c r="A13" s="3" t="s">
        <v>20</v>
      </c>
    </row>
    <row r="14" spans="1:16" x14ac:dyDescent="0.3">
      <c r="B14" t="s">
        <v>21</v>
      </c>
      <c r="E14" t="s">
        <v>19</v>
      </c>
      <c r="G14" s="6">
        <v>1218541</v>
      </c>
      <c r="H14" s="6">
        <v>1394757</v>
      </c>
      <c r="I14" s="6">
        <v>1695553</v>
      </c>
      <c r="J14" s="6">
        <v>1869220</v>
      </c>
      <c r="K14" s="6">
        <v>1796518</v>
      </c>
      <c r="L14" s="6">
        <f>K14*(1+L15)</f>
        <v>1796518</v>
      </c>
      <c r="M14" s="6">
        <f t="shared" ref="M14:P14" si="3">L14*(1+M15)</f>
        <v>1796518</v>
      </c>
      <c r="N14" s="6">
        <f t="shared" si="3"/>
        <v>1832448.36</v>
      </c>
      <c r="O14" s="6">
        <f t="shared" si="3"/>
        <v>1887421.8108000001</v>
      </c>
      <c r="P14" s="6">
        <f t="shared" si="3"/>
        <v>1962918.6832320001</v>
      </c>
    </row>
    <row r="15" spans="1:16" x14ac:dyDescent="0.3">
      <c r="A15" s="8"/>
      <c r="B15" s="9" t="s">
        <v>22</v>
      </c>
      <c r="C15" s="9"/>
      <c r="D15" s="9"/>
      <c r="E15" s="9" t="s">
        <v>23</v>
      </c>
      <c r="F15" s="8"/>
      <c r="G15" s="8"/>
      <c r="H15" s="12">
        <f>H14/G14-1</f>
        <v>0.1446122863325896</v>
      </c>
      <c r="I15" s="12">
        <f t="shared" ref="I15:K15" si="4">I14/H14-1</f>
        <v>0.21566193967838121</v>
      </c>
      <c r="J15" s="12">
        <f t="shared" si="4"/>
        <v>0.10242499054880616</v>
      </c>
      <c r="K15" s="12">
        <f t="shared" si="4"/>
        <v>-3.8894298156450291E-2</v>
      </c>
      <c r="L15" s="13">
        <v>0</v>
      </c>
      <c r="M15" s="13">
        <v>0</v>
      </c>
      <c r="N15" s="13">
        <v>0.02</v>
      </c>
      <c r="O15" s="13">
        <v>0.03</v>
      </c>
      <c r="P15" s="13">
        <v>0.04</v>
      </c>
    </row>
    <row r="16" spans="1:16" x14ac:dyDescent="0.3">
      <c r="B16" t="s">
        <v>24</v>
      </c>
      <c r="E16" t="s">
        <v>19</v>
      </c>
      <c r="G16" s="6">
        <v>192792</v>
      </c>
      <c r="H16" s="6">
        <v>267820</v>
      </c>
      <c r="I16" s="6">
        <v>383117</v>
      </c>
      <c r="J16" s="6">
        <v>301885</v>
      </c>
      <c r="K16" s="6">
        <v>257729</v>
      </c>
      <c r="L16" s="6">
        <f>K16*(1+L17)</f>
        <v>260306.29</v>
      </c>
      <c r="M16" s="6">
        <f t="shared" ref="M16:P16" si="5">L16*(1+M17)</f>
        <v>262909.3529</v>
      </c>
      <c r="N16" s="6">
        <f t="shared" si="5"/>
        <v>270796.63348700001</v>
      </c>
      <c r="O16" s="6">
        <f t="shared" si="5"/>
        <v>281628.49882648</v>
      </c>
      <c r="P16" s="6">
        <f t="shared" si="5"/>
        <v>295709.92376780399</v>
      </c>
    </row>
    <row r="17" spans="1:16" x14ac:dyDescent="0.3">
      <c r="B17" s="9" t="s">
        <v>22</v>
      </c>
      <c r="C17" s="8"/>
      <c r="D17" s="8"/>
      <c r="E17" s="9" t="s">
        <v>23</v>
      </c>
      <c r="F17" s="8"/>
      <c r="G17" s="8"/>
      <c r="H17" s="12">
        <f>H16/G16-1</f>
        <v>0.3891655255404789</v>
      </c>
      <c r="I17" s="12">
        <f t="shared" ref="I17:K17" si="6">I16/H16-1</f>
        <v>0.43050182958703598</v>
      </c>
      <c r="J17" s="12">
        <f t="shared" si="6"/>
        <v>-0.21202922344871145</v>
      </c>
      <c r="K17" s="12">
        <f t="shared" si="6"/>
        <v>-0.14626761846398462</v>
      </c>
      <c r="L17" s="13">
        <v>0.01</v>
      </c>
      <c r="M17" s="13">
        <v>0.01</v>
      </c>
      <c r="N17" s="13">
        <v>0.03</v>
      </c>
      <c r="O17" s="13">
        <v>0.04</v>
      </c>
      <c r="P17" s="13">
        <v>0.05</v>
      </c>
    </row>
    <row r="18" spans="1:16" x14ac:dyDescent="0.3">
      <c r="A18" s="4"/>
      <c r="B18" s="5" t="s">
        <v>25</v>
      </c>
      <c r="C18" s="5"/>
      <c r="D18" s="5"/>
      <c r="E18" s="5" t="s">
        <v>19</v>
      </c>
      <c r="F18" s="4"/>
      <c r="G18" s="11">
        <f>G14+G16</f>
        <v>1411333</v>
      </c>
      <c r="H18" s="11">
        <f t="shared" ref="H18:P18" si="7">H14+H16</f>
        <v>1662577</v>
      </c>
      <c r="I18" s="11">
        <f t="shared" si="7"/>
        <v>2078670</v>
      </c>
      <c r="J18" s="11">
        <f t="shared" si="7"/>
        <v>2171105</v>
      </c>
      <c r="K18" s="11">
        <f t="shared" si="7"/>
        <v>2054247</v>
      </c>
      <c r="L18" s="11">
        <f t="shared" si="7"/>
        <v>2056824.29</v>
      </c>
      <c r="M18" s="11">
        <f t="shared" si="7"/>
        <v>2059427.3529000001</v>
      </c>
      <c r="N18" s="11">
        <f t="shared" si="7"/>
        <v>2103244.993487</v>
      </c>
      <c r="O18" s="11">
        <f t="shared" si="7"/>
        <v>2169050.3096264801</v>
      </c>
      <c r="P18" s="11">
        <f t="shared" si="7"/>
        <v>2258628.6069998043</v>
      </c>
    </row>
    <row r="20" spans="1:16" x14ac:dyDescent="0.3">
      <c r="A20" s="3" t="s">
        <v>26</v>
      </c>
    </row>
    <row r="21" spans="1:16" x14ac:dyDescent="0.3">
      <c r="B21" t="s">
        <v>21</v>
      </c>
      <c r="E21" t="s">
        <v>19</v>
      </c>
      <c r="G21" s="10">
        <f>G28-G14</f>
        <v>2001391</v>
      </c>
      <c r="H21" s="10">
        <f t="shared" ref="H21:K21" si="8">H28-H14</f>
        <v>1974577</v>
      </c>
      <c r="I21" s="10">
        <f t="shared" si="8"/>
        <v>2541320</v>
      </c>
      <c r="J21" s="10">
        <f t="shared" si="8"/>
        <v>2078136</v>
      </c>
      <c r="K21" s="10">
        <f t="shared" si="8"/>
        <v>1807980</v>
      </c>
      <c r="L21" s="10">
        <f>K21*(1+L22)</f>
        <v>1826059.8</v>
      </c>
      <c r="M21" s="10">
        <f t="shared" ref="M21:P21" si="9">L21*(1+M22)</f>
        <v>1844320.398</v>
      </c>
      <c r="N21" s="10">
        <f t="shared" si="9"/>
        <v>1862763.60198</v>
      </c>
      <c r="O21" s="10">
        <f t="shared" si="9"/>
        <v>1881391.2379998001</v>
      </c>
      <c r="P21" s="10">
        <f t="shared" si="9"/>
        <v>1900205.1503797981</v>
      </c>
    </row>
    <row r="22" spans="1:16" x14ac:dyDescent="0.3">
      <c r="B22" s="9" t="s">
        <v>22</v>
      </c>
      <c r="C22" s="8"/>
      <c r="D22" s="8"/>
      <c r="E22" s="8" t="s">
        <v>23</v>
      </c>
      <c r="F22" s="8"/>
      <c r="G22" s="8"/>
      <c r="H22" s="12">
        <f>H21/G21-1</f>
        <v>-1.3397681912230008E-2</v>
      </c>
      <c r="I22" s="12">
        <f t="shared" ref="I22:K22" si="10">I21/H21-1</f>
        <v>0.28701995414714143</v>
      </c>
      <c r="J22" s="12">
        <f t="shared" si="10"/>
        <v>-0.18226118709961747</v>
      </c>
      <c r="K22" s="12">
        <f t="shared" si="10"/>
        <v>-0.12999919158322648</v>
      </c>
      <c r="L22" s="13">
        <v>0.01</v>
      </c>
      <c r="M22" s="13">
        <v>0.01</v>
      </c>
      <c r="N22" s="13">
        <v>0.01</v>
      </c>
      <c r="O22" s="13">
        <v>0.01</v>
      </c>
      <c r="P22" s="13">
        <v>0.01</v>
      </c>
    </row>
    <row r="23" spans="1:16" x14ac:dyDescent="0.3">
      <c r="B23" t="s">
        <v>24</v>
      </c>
      <c r="E23" t="s">
        <v>19</v>
      </c>
      <c r="G23" s="6">
        <v>253226</v>
      </c>
      <c r="H23" s="6">
        <v>369637</v>
      </c>
      <c r="I23" s="6">
        <v>398826</v>
      </c>
      <c r="J23" s="6">
        <v>364817</v>
      </c>
      <c r="K23" s="6">
        <v>109304</v>
      </c>
      <c r="L23" s="6">
        <f>K23*(1+L24)</f>
        <v>110397.04000000001</v>
      </c>
      <c r="M23" s="6">
        <f t="shared" ref="M23:P23" si="11">L23*(1+M24)</f>
        <v>111501.01040000001</v>
      </c>
      <c r="N23" s="6">
        <f t="shared" si="11"/>
        <v>112616.02050400001</v>
      </c>
      <c r="O23" s="6">
        <f t="shared" si="11"/>
        <v>113742.18070904001</v>
      </c>
      <c r="P23" s="6">
        <f t="shared" si="11"/>
        <v>114879.60251613041</v>
      </c>
    </row>
    <row r="24" spans="1:16" x14ac:dyDescent="0.3">
      <c r="B24" s="9" t="s">
        <v>22</v>
      </c>
      <c r="C24" s="8"/>
      <c r="D24" s="8"/>
      <c r="E24" s="8" t="s">
        <v>23</v>
      </c>
      <c r="F24" s="8"/>
      <c r="G24" s="8"/>
      <c r="H24" s="12">
        <f>H23/G23-1</f>
        <v>0.45971187792722712</v>
      </c>
      <c r="I24" s="12">
        <f t="shared" ref="I24:K24" si="12">I23/H23-1</f>
        <v>7.8966661887202916E-2</v>
      </c>
      <c r="J24" s="12">
        <f t="shared" si="12"/>
        <v>-8.5272775596375361E-2</v>
      </c>
      <c r="K24" s="12">
        <f t="shared" si="12"/>
        <v>-0.70038676925691512</v>
      </c>
      <c r="L24" s="13">
        <v>0.01</v>
      </c>
      <c r="M24" s="13">
        <v>0.01</v>
      </c>
      <c r="N24" s="13">
        <v>0.01</v>
      </c>
      <c r="O24" s="13">
        <v>0.01</v>
      </c>
      <c r="P24" s="13">
        <v>0.01</v>
      </c>
    </row>
    <row r="25" spans="1:16" x14ac:dyDescent="0.3">
      <c r="A25" s="4"/>
      <c r="B25" s="5" t="s">
        <v>27</v>
      </c>
      <c r="C25" s="4"/>
      <c r="D25" s="4"/>
      <c r="E25" s="5" t="s">
        <v>19</v>
      </c>
      <c r="F25" s="4"/>
      <c r="G25" s="11">
        <f>SUM(G21+G23)</f>
        <v>2254617</v>
      </c>
      <c r="H25" s="11">
        <f t="shared" ref="H25:P25" si="13">SUM(H21+H23)</f>
        <v>2344214</v>
      </c>
      <c r="I25" s="11">
        <f t="shared" si="13"/>
        <v>2940146</v>
      </c>
      <c r="J25" s="11">
        <f t="shared" si="13"/>
        <v>2442953</v>
      </c>
      <c r="K25" s="11">
        <f t="shared" si="13"/>
        <v>1917284</v>
      </c>
      <c r="L25" s="11">
        <f t="shared" si="13"/>
        <v>1936456.84</v>
      </c>
      <c r="M25" s="11">
        <f t="shared" si="13"/>
        <v>1955821.4084000001</v>
      </c>
      <c r="N25" s="11">
        <f t="shared" si="13"/>
        <v>1975379.6224839999</v>
      </c>
      <c r="O25" s="11">
        <f t="shared" si="13"/>
        <v>1995133.4187088402</v>
      </c>
      <c r="P25" s="11">
        <f t="shared" si="13"/>
        <v>2015084.7528959285</v>
      </c>
    </row>
    <row r="27" spans="1:16" x14ac:dyDescent="0.3">
      <c r="A27" s="3" t="s">
        <v>27</v>
      </c>
    </row>
    <row r="28" spans="1:16" x14ac:dyDescent="0.3">
      <c r="B28" t="s">
        <v>21</v>
      </c>
      <c r="E28" t="s">
        <v>19</v>
      </c>
      <c r="G28" s="6">
        <v>3219932</v>
      </c>
      <c r="H28" s="6">
        <v>3369334</v>
      </c>
      <c r="I28" s="6">
        <v>4236873</v>
      </c>
      <c r="J28" s="6">
        <v>3947356</v>
      </c>
      <c r="K28" s="6">
        <v>3604498</v>
      </c>
      <c r="L28" s="10">
        <f>L14+L21</f>
        <v>3622577.8</v>
      </c>
      <c r="M28" s="10">
        <f t="shared" ref="M28:P28" si="14">M14+M21</f>
        <v>3640838.398</v>
      </c>
      <c r="N28" s="10">
        <f t="shared" si="14"/>
        <v>3695211.9619800001</v>
      </c>
      <c r="O28" s="10">
        <f t="shared" si="14"/>
        <v>3768813.0487998002</v>
      </c>
      <c r="P28" s="10">
        <f t="shared" si="14"/>
        <v>3863123.8336117985</v>
      </c>
    </row>
    <row r="29" spans="1:16" x14ac:dyDescent="0.3">
      <c r="B29" t="s">
        <v>24</v>
      </c>
      <c r="E29" t="s">
        <v>19</v>
      </c>
      <c r="G29" s="6">
        <f t="shared" ref="G29:K29" si="15">G16+G23</f>
        <v>446018</v>
      </c>
      <c r="H29" s="6">
        <f t="shared" si="15"/>
        <v>637457</v>
      </c>
      <c r="I29" s="6">
        <f t="shared" si="15"/>
        <v>781943</v>
      </c>
      <c r="J29" s="6">
        <f t="shared" si="15"/>
        <v>666702</v>
      </c>
      <c r="K29" s="6">
        <f t="shared" si="15"/>
        <v>367033</v>
      </c>
      <c r="L29" s="6">
        <f>L16+L23</f>
        <v>370703.33</v>
      </c>
      <c r="M29" s="6">
        <f t="shared" ref="M29:P29" si="16">M16+M23</f>
        <v>374410.36330000003</v>
      </c>
      <c r="N29" s="6">
        <f t="shared" si="16"/>
        <v>383412.65399100003</v>
      </c>
      <c r="O29" s="6">
        <f t="shared" si="16"/>
        <v>395370.67953552003</v>
      </c>
      <c r="P29" s="6">
        <f t="shared" si="16"/>
        <v>410589.52628393442</v>
      </c>
    </row>
    <row r="32" spans="1:16" x14ac:dyDescent="0.3">
      <c r="A32" s="3" t="s">
        <v>28</v>
      </c>
    </row>
    <row r="33" spans="1:16" x14ac:dyDescent="0.3">
      <c r="B33" t="s">
        <v>29</v>
      </c>
      <c r="E33" t="s">
        <v>30</v>
      </c>
      <c r="G33" s="14">
        <v>14815</v>
      </c>
      <c r="H33" s="14">
        <v>15395</v>
      </c>
      <c r="I33" s="14">
        <v>17722</v>
      </c>
      <c r="J33" s="14">
        <v>16895</v>
      </c>
      <c r="K33" s="14">
        <v>14445</v>
      </c>
      <c r="L33" s="18">
        <f>L25*L38/10^7</f>
        <v>14881.239</v>
      </c>
      <c r="M33" s="14">
        <f t="shared" ref="M33:P33" si="17">M25*M38/10^7</f>
        <v>15330.6524178</v>
      </c>
      <c r="N33" s="14">
        <f t="shared" si="17"/>
        <v>15793.638120817559</v>
      </c>
      <c r="O33" s="14">
        <f t="shared" si="17"/>
        <v>16270.605992066254</v>
      </c>
      <c r="P33" s="14">
        <f t="shared" si="17"/>
        <v>16761.978293026656</v>
      </c>
    </row>
    <row r="34" spans="1:16" x14ac:dyDescent="0.3">
      <c r="B34" t="s">
        <v>31</v>
      </c>
      <c r="E34" t="s">
        <v>30</v>
      </c>
      <c r="G34" s="14">
        <v>7880</v>
      </c>
      <c r="H34" s="14">
        <v>9703</v>
      </c>
      <c r="I34" s="14">
        <v>11845</v>
      </c>
      <c r="J34" s="14">
        <v>12216</v>
      </c>
      <c r="K34" s="14">
        <v>12687</v>
      </c>
      <c r="L34" s="14">
        <f>L40*L18/10^7</f>
        <v>13020.490238715571</v>
      </c>
      <c r="M34" s="14">
        <f t="shared" ref="M34:P34" si="18">M40*M18/10^7</f>
        <v>13362.89284556376</v>
      </c>
      <c r="N34" s="14">
        <f t="shared" si="18"/>
        <v>13988.390205785736</v>
      </c>
      <c r="O34" s="14">
        <f t="shared" si="18"/>
        <v>14786.703525275112</v>
      </c>
      <c r="P34" s="14">
        <f t="shared" si="18"/>
        <v>15782.304920784203</v>
      </c>
    </row>
    <row r="35" spans="1:16" x14ac:dyDescent="0.3">
      <c r="A35" s="5"/>
      <c r="B35" s="5" t="s">
        <v>32</v>
      </c>
      <c r="C35" s="5"/>
      <c r="D35" s="5"/>
      <c r="E35" s="5" t="s">
        <v>30</v>
      </c>
      <c r="F35" s="5"/>
      <c r="G35" s="11">
        <f>SUM(G33:G34)</f>
        <v>22695</v>
      </c>
      <c r="H35" s="11">
        <f t="shared" ref="H35:K35" si="19">SUM(H33:H34)</f>
        <v>25098</v>
      </c>
      <c r="I35" s="11">
        <f t="shared" si="19"/>
        <v>29567</v>
      </c>
      <c r="J35" s="11">
        <f t="shared" si="19"/>
        <v>29111</v>
      </c>
      <c r="K35" s="11">
        <f t="shared" si="19"/>
        <v>27132</v>
      </c>
      <c r="L35" s="11">
        <f>SUM(L33:L34)</f>
        <v>27901.729238715568</v>
      </c>
      <c r="M35" s="11">
        <f t="shared" ref="M35:P35" si="20">SUM(M33:M34)</f>
        <v>28693.545263363761</v>
      </c>
      <c r="N35" s="11">
        <f t="shared" si="20"/>
        <v>29782.028326603293</v>
      </c>
      <c r="O35" s="11">
        <f t="shared" si="20"/>
        <v>31057.309517341368</v>
      </c>
      <c r="P35" s="11">
        <f t="shared" si="20"/>
        <v>32544.283213810857</v>
      </c>
    </row>
    <row r="37" spans="1:16" x14ac:dyDescent="0.3">
      <c r="A37" s="3" t="s">
        <v>33</v>
      </c>
    </row>
    <row r="38" spans="1:16" x14ac:dyDescent="0.3">
      <c r="B38" t="s">
        <v>29</v>
      </c>
      <c r="E38" t="s">
        <v>34</v>
      </c>
      <c r="G38" s="15">
        <f>(G33*10^7)/G25</f>
        <v>65709.608328155067</v>
      </c>
      <c r="H38" s="15">
        <f t="shared" ref="H38:K38" si="21">(H33*10^7)/H25</f>
        <v>65672.331962866869</v>
      </c>
      <c r="I38" s="15">
        <f t="shared" si="21"/>
        <v>60275.918270725335</v>
      </c>
      <c r="J38" s="15">
        <f t="shared" si="21"/>
        <v>69158.104965588776</v>
      </c>
      <c r="K38" s="15">
        <f t="shared" si="21"/>
        <v>75340.951053678014</v>
      </c>
      <c r="L38" s="10">
        <f>K38*((1+L39))</f>
        <v>76847.770074751577</v>
      </c>
      <c r="M38" s="10">
        <f t="shared" ref="M38:P38" si="22">L38*((1+M39))</f>
        <v>78384.725476246604</v>
      </c>
      <c r="N38" s="10">
        <f t="shared" si="22"/>
        <v>79952.419985771543</v>
      </c>
      <c r="O38" s="10">
        <f t="shared" si="22"/>
        <v>81551.46838548698</v>
      </c>
      <c r="P38" s="10">
        <f t="shared" si="22"/>
        <v>83182.497753196716</v>
      </c>
    </row>
    <row r="39" spans="1:16" x14ac:dyDescent="0.3">
      <c r="B39" s="9" t="s">
        <v>35</v>
      </c>
      <c r="C39" s="9"/>
      <c r="D39" s="9"/>
      <c r="E39" s="9" t="s">
        <v>23</v>
      </c>
      <c r="F39" s="9"/>
      <c r="G39" s="9"/>
      <c r="H39" s="12">
        <f>H38/G38-1</f>
        <v>-5.6728941530193033E-4</v>
      </c>
      <c r="I39" s="12">
        <f t="shared" ref="I39:K39" si="23">I38/H38-1</f>
        <v>-8.2171799460278527E-2</v>
      </c>
      <c r="J39" s="12">
        <f t="shared" si="23"/>
        <v>0.14735879518201078</v>
      </c>
      <c r="K39" s="12">
        <f t="shared" si="23"/>
        <v>8.9401612307995704E-2</v>
      </c>
      <c r="L39" s="16">
        <v>0.02</v>
      </c>
      <c r="M39" s="16">
        <v>0.02</v>
      </c>
      <c r="N39" s="16">
        <v>0.02</v>
      </c>
      <c r="O39" s="16">
        <v>0.02</v>
      </c>
      <c r="P39" s="16">
        <v>0.02</v>
      </c>
    </row>
    <row r="40" spans="1:16" x14ac:dyDescent="0.3">
      <c r="B40" t="s">
        <v>36</v>
      </c>
      <c r="E40" t="s">
        <v>34</v>
      </c>
      <c r="G40" s="15">
        <f>(G34*10^7)/G18</f>
        <v>55833.740159126159</v>
      </c>
      <c r="H40" s="15">
        <f t="shared" ref="H40:K40" si="24">(H34*10^7)/H18</f>
        <v>58361.206729071797</v>
      </c>
      <c r="I40" s="15">
        <f t="shared" si="24"/>
        <v>56983.551982758203</v>
      </c>
      <c r="J40" s="15">
        <f t="shared" si="24"/>
        <v>56266.279152781652</v>
      </c>
      <c r="K40" s="15">
        <f t="shared" si="24"/>
        <v>61759.856531371348</v>
      </c>
      <c r="L40" s="10">
        <f>K40*(1+L41)</f>
        <v>63303.852944655628</v>
      </c>
      <c r="M40" s="10">
        <f t="shared" ref="M40:P40" si="25">L40*(1+M41)</f>
        <v>64886.449268272016</v>
      </c>
      <c r="N40" s="10">
        <f t="shared" si="25"/>
        <v>66508.610499978808</v>
      </c>
      <c r="O40" s="10">
        <f t="shared" si="25"/>
        <v>68171.325762478271</v>
      </c>
      <c r="P40" s="10">
        <f t="shared" si="25"/>
        <v>69875.608906540219</v>
      </c>
    </row>
    <row r="41" spans="1:16" x14ac:dyDescent="0.3">
      <c r="B41" s="9" t="s">
        <v>35</v>
      </c>
      <c r="C41" s="9"/>
      <c r="D41" s="9"/>
      <c r="E41" s="9" t="s">
        <v>23</v>
      </c>
      <c r="F41" s="9"/>
      <c r="G41" s="9"/>
      <c r="H41" s="12">
        <f>H40/G40-1</f>
        <v>4.5267728128947748E-2</v>
      </c>
      <c r="I41" s="12">
        <f t="shared" ref="I41:K41" si="26">I40/H40-1</f>
        <v>-2.3605659024650283E-2</v>
      </c>
      <c r="J41" s="12">
        <f t="shared" si="26"/>
        <v>-1.2587366091071028E-2</v>
      </c>
      <c r="K41" s="12">
        <f t="shared" si="26"/>
        <v>9.7635341474647808E-2</v>
      </c>
      <c r="L41" s="17">
        <v>2.5000000000000001E-2</v>
      </c>
      <c r="M41" s="17">
        <v>2.5000000000000001E-2</v>
      </c>
      <c r="N41" s="17">
        <v>2.5000000000000001E-2</v>
      </c>
      <c r="O41" s="17">
        <v>2.5000000000000001E-2</v>
      </c>
      <c r="P41" s="17">
        <v>2.5000000000000001E-2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2021-09-01T08:17:19Z</dcterms:modified>
</cp:coreProperties>
</file>