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8A4ED7D3-5B53-4249-A8F0-778DD85C38A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Assumptions" sheetId="3" r:id="rId1"/>
    <sheet name="Balance Sheet" sheetId="2" r:id="rId2"/>
    <sheet name="P&amp;L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M24" i="3" s="1"/>
  <c r="L24" i="3"/>
  <c r="K26" i="3"/>
  <c r="L26" i="3" s="1"/>
  <c r="K28" i="3"/>
  <c r="M28" i="3" s="1"/>
  <c r="L28" i="3"/>
  <c r="K30" i="3"/>
  <c r="L30" i="3" s="1"/>
  <c r="K32" i="3"/>
  <c r="M32" i="3" s="1"/>
  <c r="L32" i="3"/>
  <c r="K34" i="3"/>
  <c r="L34" i="3" s="1"/>
  <c r="K36" i="3"/>
  <c r="M36" i="3" s="1"/>
  <c r="L36" i="3"/>
  <c r="K38" i="3"/>
  <c r="L38" i="3" s="1"/>
  <c r="J38" i="3"/>
  <c r="J36" i="3"/>
  <c r="J34" i="3"/>
  <c r="J32" i="3"/>
  <c r="J30" i="3"/>
  <c r="J28" i="3"/>
  <c r="J26" i="3"/>
  <c r="J24" i="3"/>
  <c r="G38" i="3"/>
  <c r="H38" i="3"/>
  <c r="I38" i="3"/>
  <c r="G36" i="3"/>
  <c r="H36" i="3"/>
  <c r="I36" i="3"/>
  <c r="G34" i="3"/>
  <c r="H34" i="3"/>
  <c r="I34" i="3"/>
  <c r="G32" i="3"/>
  <c r="H32" i="3"/>
  <c r="I32" i="3"/>
  <c r="G30" i="3"/>
  <c r="H30" i="3"/>
  <c r="I30" i="3"/>
  <c r="G28" i="3"/>
  <c r="H28" i="3"/>
  <c r="I28" i="3"/>
  <c r="G26" i="3"/>
  <c r="H26" i="3"/>
  <c r="I26" i="3"/>
  <c r="F38" i="3"/>
  <c r="F36" i="3"/>
  <c r="F34" i="3"/>
  <c r="F32" i="3"/>
  <c r="F30" i="3"/>
  <c r="F28" i="3"/>
  <c r="F26" i="3"/>
  <c r="G24" i="3"/>
  <c r="H24" i="3"/>
  <c r="I24" i="3"/>
  <c r="F24" i="3"/>
  <c r="M30" i="3" l="1"/>
  <c r="N30" i="3"/>
  <c r="M26" i="3"/>
  <c r="N26" i="3" s="1"/>
  <c r="M38" i="3"/>
  <c r="N38" i="3" s="1"/>
  <c r="M34" i="3"/>
  <c r="N34" i="3"/>
  <c r="N36" i="3"/>
  <c r="N32" i="3"/>
  <c r="N28" i="3"/>
  <c r="N24" i="3"/>
  <c r="K14" i="3" l="1"/>
  <c r="N14" i="3" s="1"/>
  <c r="L14" i="3"/>
  <c r="M14" i="3"/>
  <c r="K16" i="3"/>
  <c r="M16" i="3" s="1"/>
  <c r="L16" i="3"/>
  <c r="K18" i="3"/>
  <c r="N18" i="3" s="1"/>
  <c r="L18" i="3"/>
  <c r="M18" i="3"/>
  <c r="J18" i="3"/>
  <c r="J16" i="3"/>
  <c r="J14" i="3"/>
  <c r="G14" i="3"/>
  <c r="H14" i="3"/>
  <c r="I14" i="3"/>
  <c r="G16" i="3"/>
  <c r="H16" i="3"/>
  <c r="I16" i="3"/>
  <c r="G18" i="3"/>
  <c r="H18" i="3"/>
  <c r="I18" i="3"/>
  <c r="G20" i="3"/>
  <c r="H20" i="3"/>
  <c r="I20" i="3"/>
  <c r="F20" i="3"/>
  <c r="F18" i="3"/>
  <c r="F16" i="3"/>
  <c r="F14" i="3"/>
  <c r="N16" i="3" l="1"/>
  <c r="K12" i="3"/>
  <c r="L12" i="3" s="1"/>
  <c r="M12" i="3" s="1"/>
  <c r="J12" i="3"/>
  <c r="G12" i="3"/>
  <c r="H12" i="3"/>
  <c r="I12" i="3"/>
  <c r="F12" i="3"/>
  <c r="N12" i="3" l="1"/>
  <c r="K10" i="3"/>
  <c r="J10" i="3"/>
  <c r="L10" i="3" l="1"/>
  <c r="M10" i="3" s="1"/>
  <c r="N10" i="3" s="1"/>
  <c r="I10" i="3"/>
  <c r="H10" i="3"/>
  <c r="G10" i="3"/>
  <c r="F10" i="3"/>
  <c r="E8" i="2" l="1"/>
  <c r="E22" i="2" s="1"/>
  <c r="E13" i="2"/>
  <c r="E18" i="2"/>
  <c r="E31" i="2"/>
  <c r="E40" i="2" s="1"/>
  <c r="E42" i="2" s="1"/>
  <c r="E36" i="2"/>
  <c r="I8" i="3" l="1"/>
  <c r="H8" i="3"/>
  <c r="G8" i="3"/>
  <c r="F8" i="3"/>
  <c r="I6" i="3"/>
  <c r="H6" i="3"/>
  <c r="G6" i="3"/>
  <c r="F6" i="3"/>
  <c r="J8" i="3" l="1"/>
  <c r="K8" i="3" s="1"/>
  <c r="J6" i="3"/>
  <c r="K6" i="3" s="1"/>
  <c r="I36" i="2"/>
  <c r="H36" i="2"/>
  <c r="G36" i="2"/>
  <c r="F36" i="2"/>
  <c r="I31" i="2"/>
  <c r="H31" i="2"/>
  <c r="G31" i="2"/>
  <c r="F31" i="2"/>
  <c r="I18" i="2"/>
  <c r="H18" i="2"/>
  <c r="G18" i="2"/>
  <c r="F18" i="2"/>
  <c r="I13" i="2"/>
  <c r="H13" i="2"/>
  <c r="G13" i="2"/>
  <c r="F13" i="2"/>
  <c r="I8" i="2"/>
  <c r="H8" i="2"/>
  <c r="G8" i="2"/>
  <c r="F8" i="2"/>
  <c r="F40" i="2" l="1"/>
  <c r="F42" i="2" s="1"/>
  <c r="F22" i="2"/>
  <c r="G22" i="2"/>
  <c r="G42" i="2" s="1"/>
  <c r="G40" i="2"/>
  <c r="H22" i="2"/>
  <c r="L8" i="3"/>
  <c r="M8" i="3" s="1"/>
  <c r="H40" i="2"/>
  <c r="H42" i="2" s="1"/>
  <c r="I22" i="2"/>
  <c r="I40" i="2"/>
  <c r="I42" i="2" s="1"/>
  <c r="L6" i="3"/>
  <c r="H29" i="7"/>
  <c r="G29" i="7"/>
  <c r="F29" i="7"/>
  <c r="E29" i="7"/>
  <c r="I24" i="7"/>
  <c r="I29" i="7" s="1"/>
  <c r="H24" i="7"/>
  <c r="G24" i="7"/>
  <c r="F24" i="7"/>
  <c r="E24" i="7"/>
  <c r="I22" i="7"/>
  <c r="H22" i="7"/>
  <c r="G22" i="7"/>
  <c r="F22" i="7"/>
  <c r="E22" i="7"/>
  <c r="I20" i="7"/>
  <c r="H20" i="7"/>
  <c r="G20" i="7"/>
  <c r="F20" i="7"/>
  <c r="E20" i="7"/>
  <c r="I18" i="7"/>
  <c r="H18" i="7"/>
  <c r="G18" i="7"/>
  <c r="F18" i="7"/>
  <c r="E18" i="7"/>
  <c r="I8" i="7"/>
  <c r="H8" i="7"/>
  <c r="G8" i="7"/>
  <c r="F8" i="7"/>
  <c r="E8" i="7"/>
  <c r="M6" i="3" l="1"/>
  <c r="N6" i="3" s="1"/>
  <c r="N8" i="3"/>
</calcChain>
</file>

<file path=xl/sharedStrings.xml><?xml version="1.0" encoding="utf-8"?>
<sst xmlns="http://schemas.openxmlformats.org/spreadsheetml/2006/main" count="110" uniqueCount="87">
  <si>
    <t>(All Numbers in INR Crs, unless stated)</t>
  </si>
  <si>
    <t>Year 1A</t>
  </si>
  <si>
    <t>Year 2A</t>
  </si>
  <si>
    <t>Year 3A</t>
  </si>
  <si>
    <t>Year 4A</t>
  </si>
  <si>
    <t>Year 5A</t>
  </si>
  <si>
    <t>Year 6P</t>
  </si>
  <si>
    <t>Year 7P</t>
  </si>
  <si>
    <t>Year 8P</t>
  </si>
  <si>
    <t>Year 9P</t>
  </si>
  <si>
    <t>Year 10P</t>
  </si>
  <si>
    <t>As on March 31st</t>
  </si>
  <si>
    <t>Balance Sheet</t>
  </si>
  <si>
    <t>Profit &amp; Loss</t>
  </si>
  <si>
    <t>Assumption Sheet</t>
  </si>
  <si>
    <t>Revenue :</t>
  </si>
  <si>
    <t xml:space="preserve">Net Sales </t>
  </si>
  <si>
    <t xml:space="preserve">Other income </t>
  </si>
  <si>
    <t xml:space="preserve">Increase in stock </t>
  </si>
  <si>
    <t>Total Income</t>
  </si>
  <si>
    <t>Expenses :</t>
  </si>
  <si>
    <t>Purchase of trading goods</t>
  </si>
  <si>
    <t>Materials Consumed</t>
  </si>
  <si>
    <t>Payments and Benefits to Employees</t>
  </si>
  <si>
    <t>Maufacturing, Selling, Admin and Other Expense</t>
  </si>
  <si>
    <t>Duties and Taxes</t>
  </si>
  <si>
    <t xml:space="preserve">Total Expenses </t>
  </si>
  <si>
    <t>Depreciation and Amortization</t>
  </si>
  <si>
    <t>Interest Expense</t>
  </si>
  <si>
    <t>Less: Provision for Taxes -Current</t>
  </si>
  <si>
    <t>PAT</t>
  </si>
  <si>
    <t>Profit Brought forward from Previous year</t>
  </si>
  <si>
    <t>Profit Available for Appropirations</t>
  </si>
  <si>
    <t>Less: Appropriations</t>
  </si>
  <si>
    <t>Trasnsfer to General Reserves</t>
  </si>
  <si>
    <t>Proposed Dividend</t>
  </si>
  <si>
    <t>Dividend Tax</t>
  </si>
  <si>
    <t>Balance Carried to Balance Sheet</t>
  </si>
  <si>
    <t>Current Liabilities</t>
  </si>
  <si>
    <t>Liabilities</t>
  </si>
  <si>
    <t>Provisions</t>
  </si>
  <si>
    <t>Total Current Libilities</t>
  </si>
  <si>
    <t>Shareholders Funds</t>
  </si>
  <si>
    <t>Share Capital</t>
  </si>
  <si>
    <t>Reserve and Surplus</t>
  </si>
  <si>
    <t>Total Shareholders Equity</t>
  </si>
  <si>
    <t>Non Current Liability</t>
  </si>
  <si>
    <t>Secured Loan</t>
  </si>
  <si>
    <t>Unsecured Loan</t>
  </si>
  <si>
    <t>Total Non Current Liability</t>
  </si>
  <si>
    <t>Deferred Tax Liability</t>
  </si>
  <si>
    <t>Total Liabilities</t>
  </si>
  <si>
    <t>Application of Funds</t>
  </si>
  <si>
    <t>Current Assets</t>
  </si>
  <si>
    <t>Inventories</t>
  </si>
  <si>
    <t>Sundry Debtors</t>
  </si>
  <si>
    <t>Cash and Bank Balances</t>
  </si>
  <si>
    <t>Loans, Advances and Deposits</t>
  </si>
  <si>
    <t>Other Current Assets</t>
  </si>
  <si>
    <t>Total Current Assets</t>
  </si>
  <si>
    <t>Fixed Assets</t>
  </si>
  <si>
    <t>Gross Block</t>
  </si>
  <si>
    <t>Less: Depriciation</t>
  </si>
  <si>
    <t>Net Block</t>
  </si>
  <si>
    <t>Capital Work In Progress</t>
  </si>
  <si>
    <t>Investments</t>
  </si>
  <si>
    <t>Total Assets</t>
  </si>
  <si>
    <t xml:space="preserve">Sources of Funds </t>
  </si>
  <si>
    <t>Balance Sheet Assumptions</t>
  </si>
  <si>
    <t>Liabilities as a % of Gross Block</t>
  </si>
  <si>
    <t>Provisions as a % of Gross Block</t>
  </si>
  <si>
    <t>PBT</t>
  </si>
  <si>
    <t>Inventory #no of days</t>
  </si>
  <si>
    <t>Sundry Debtors as a % of Gross Block</t>
  </si>
  <si>
    <t>Loans, Advances &amp; Deposits as % of Net Sales</t>
  </si>
  <si>
    <t>Capital WIP as a % of Net Sales</t>
  </si>
  <si>
    <t>Investments as a % of Gross Block</t>
  </si>
  <si>
    <t>Deferred Tax Liability as a % of depreciation</t>
  </si>
  <si>
    <t>P&amp;L Assumptions</t>
  </si>
  <si>
    <t>Net Sales Growth Rate</t>
  </si>
  <si>
    <t>Other Income as % of Net Sales</t>
  </si>
  <si>
    <t>Increase in Stock as % of Net Sales</t>
  </si>
  <si>
    <t>Purchase of Trading Goods as % of Net Sales</t>
  </si>
  <si>
    <t>Materials Consumed as a % of Net Sales</t>
  </si>
  <si>
    <t>Maufacturing, Selling and Other Expense as % of net Sales</t>
  </si>
  <si>
    <t>Duties and Taxes as a % of net Sales</t>
  </si>
  <si>
    <t>Payments and Benefits to Employees as a % of Net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</si>
</sst>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2" fontId="1" fillId="0" borderId="1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2" fontId="1" fillId="0" borderId="0" xfId="0" applyNumberFormat="1" applyFont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5" fillId="0" borderId="0" xfId="0" applyFont="1"/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10" fontId="0" fillId="0" borderId="0" xfId="1" applyNumberFormat="1" applyFont="1"/>
    <xf numFmtId="10" fontId="0" fillId="0" borderId="0" xfId="0" applyNumberFormat="1"/>
    <xf numFmtId="2" fontId="0" fillId="0" borderId="0" xfId="1" applyNumberFormat="1" applyFon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420A-19A1-41D6-BE48-5C3C025C8652}">
  <dimension ref="A1:R38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3" customWidth="1"/>
    <col min="2" max="2" width="3.109375" customWidth="1"/>
    <col min="3" max="3" width="43.21875" customWidth="1"/>
    <col min="4" max="4" width="2.21875" customWidth="1"/>
    <col min="5" max="5" width="9.5546875" customWidth="1"/>
  </cols>
  <sheetData>
    <row r="1" spans="1:14" ht="18" x14ac:dyDescent="0.35">
      <c r="A1" s="2" t="s">
        <v>14</v>
      </c>
      <c r="E1" s="29" t="s">
        <v>11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">
      <c r="A2" s="1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4" spans="1:14" x14ac:dyDescent="0.3">
      <c r="A4" s="3" t="s">
        <v>68</v>
      </c>
    </row>
    <row r="6" spans="1:14" x14ac:dyDescent="0.3">
      <c r="B6" t="s">
        <v>69</v>
      </c>
      <c r="F6" s="26">
        <f>'Balance Sheet'!F6/'Balance Sheet'!F34</f>
        <v>0.33078741690257973</v>
      </c>
      <c r="G6" s="26">
        <f>'Balance Sheet'!G6/'Balance Sheet'!G34</f>
        <v>0.26644466013851292</v>
      </c>
      <c r="H6" s="26">
        <f>'Balance Sheet'!H6/'Balance Sheet'!H34</f>
        <v>0.33727701745553734</v>
      </c>
      <c r="I6" s="26">
        <f>'Balance Sheet'!I6/'Balance Sheet'!I34</f>
        <v>0.35617018862253863</v>
      </c>
      <c r="J6" s="26">
        <f>AVERAGE(F6:I6)</f>
        <v>0.32266982077979212</v>
      </c>
      <c r="K6" s="26">
        <f t="shared" ref="K6:N6" si="0">AVERAGE(G6:J6)</f>
        <v>0.32064042174909524</v>
      </c>
      <c r="L6" s="26">
        <f t="shared" si="0"/>
        <v>0.33418936215174083</v>
      </c>
      <c r="M6" s="26">
        <f t="shared" si="0"/>
        <v>0.33341744832579173</v>
      </c>
      <c r="N6" s="26">
        <f t="shared" si="0"/>
        <v>0.32772926325160495</v>
      </c>
    </row>
    <row r="7" spans="1:14" x14ac:dyDescent="0.3"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">
      <c r="B8" t="s">
        <v>70</v>
      </c>
      <c r="F8" s="26">
        <f>'Balance Sheet'!F7/'Balance Sheet'!F34</f>
        <v>0.24687534602923022</v>
      </c>
      <c r="G8" s="26">
        <f>'Balance Sheet'!G7/'Balance Sheet'!G34</f>
        <v>0.16509815037100639</v>
      </c>
      <c r="H8" s="26">
        <f>'Balance Sheet'!H7/'Balance Sheet'!H34</f>
        <v>0.3124506892062594</v>
      </c>
      <c r="I8" s="26">
        <f>'Balance Sheet'!I7/'Balance Sheet'!I34</f>
        <v>0.2918120724472304</v>
      </c>
      <c r="J8" s="26">
        <f>AVERAGE(F8:I8)</f>
        <v>0.25405906451343163</v>
      </c>
      <c r="K8" s="26">
        <f t="shared" ref="K8:N8" si="1">AVERAGE(G8:J8)</f>
        <v>0.25585499413448198</v>
      </c>
      <c r="L8" s="26">
        <f t="shared" si="1"/>
        <v>0.27854420507535083</v>
      </c>
      <c r="M8" s="26">
        <f t="shared" si="1"/>
        <v>0.27006758404262371</v>
      </c>
      <c r="N8" s="26">
        <f t="shared" si="1"/>
        <v>0.26463146194147202</v>
      </c>
    </row>
    <row r="9" spans="1:14" x14ac:dyDescent="0.3"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">
      <c r="B10" t="s">
        <v>77</v>
      </c>
      <c r="F10" s="26">
        <f>'Balance Sheet'!F20/'Balance Sheet'!F35</f>
        <v>0.13924359860055013</v>
      </c>
      <c r="G10" s="26">
        <f>'Balance Sheet'!G20/'Balance Sheet'!G35</f>
        <v>0.12520348531673284</v>
      </c>
      <c r="H10" s="26">
        <f>'Balance Sheet'!H20/'Balance Sheet'!H35</f>
        <v>0.11670702181945737</v>
      </c>
      <c r="I10" s="26">
        <f>'Balance Sheet'!I20/'Balance Sheet'!I35</f>
        <v>9.1623763619519016E-2</v>
      </c>
      <c r="J10" s="26">
        <f>AVERAGE(F10:I10)</f>
        <v>0.11819446733906484</v>
      </c>
      <c r="K10" s="26">
        <f t="shared" ref="K10:N10" si="2">AVERAGE(G10:J10)</f>
        <v>0.11293218452369352</v>
      </c>
      <c r="L10" s="26">
        <f t="shared" si="2"/>
        <v>0.10986435932543369</v>
      </c>
      <c r="M10" s="26">
        <f t="shared" si="2"/>
        <v>0.10815369370192777</v>
      </c>
      <c r="N10" s="26">
        <f t="shared" si="2"/>
        <v>0.11228617622252997</v>
      </c>
    </row>
    <row r="11" spans="1:14" x14ac:dyDescent="0.3"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">
      <c r="B12" t="s">
        <v>72</v>
      </c>
      <c r="F12" s="28">
        <f>(AVERAGE('Balance Sheet'!F26,'Balance Sheet'!E26)/'P&amp;L'!F12)*365</f>
        <v>68.541033196666945</v>
      </c>
      <c r="G12" s="28">
        <f>(AVERAGE('Balance Sheet'!G26,'Balance Sheet'!F26)/'P&amp;L'!G12)*365</f>
        <v>76.678523756919631</v>
      </c>
      <c r="H12" s="28">
        <f>(AVERAGE('Balance Sheet'!H26,'Balance Sheet'!G26)/'P&amp;L'!H12)*365</f>
        <v>75.674115380394412</v>
      </c>
      <c r="I12" s="28">
        <f>(AVERAGE('Balance Sheet'!I26,'Balance Sheet'!H26)/'P&amp;L'!I12)*365</f>
        <v>77.631146206593726</v>
      </c>
      <c r="J12" s="6">
        <f>AVERAGE(F12:I12)</f>
        <v>74.631204635143675</v>
      </c>
      <c r="K12" s="6">
        <f t="shared" ref="K12:N12" si="3">AVERAGE(G12:J12)</f>
        <v>76.153747494762854</v>
      </c>
      <c r="L12" s="6">
        <f t="shared" si="3"/>
        <v>76.022553429223663</v>
      </c>
      <c r="M12" s="6">
        <f t="shared" si="3"/>
        <v>76.109662941430983</v>
      </c>
      <c r="N12" s="6">
        <f t="shared" si="3"/>
        <v>75.72929212514029</v>
      </c>
    </row>
    <row r="14" spans="1:14" x14ac:dyDescent="0.3">
      <c r="B14" t="s">
        <v>73</v>
      </c>
      <c r="F14" s="26">
        <f>'Balance Sheet'!F27/'Balance Sheet'!F34</f>
        <v>0.72916819692747981</v>
      </c>
      <c r="G14" s="26">
        <f>'Balance Sheet'!G27/'Balance Sheet'!G34</f>
        <v>0.48665984566375975</v>
      </c>
      <c r="H14" s="26">
        <f>'Balance Sheet'!H27/'Balance Sheet'!H34</f>
        <v>0.49336622423692944</v>
      </c>
      <c r="I14" s="26">
        <f>'Balance Sheet'!I27/'Balance Sheet'!I34</f>
        <v>0.56734879846286213</v>
      </c>
      <c r="J14" s="26">
        <f>AVERAGE(F14:I14)</f>
        <v>0.56913576632275775</v>
      </c>
      <c r="K14" s="26">
        <f t="shared" ref="K14:N14" si="4">AVERAGE(G14:J14)</f>
        <v>0.52912765867157729</v>
      </c>
      <c r="L14" s="26">
        <f t="shared" si="4"/>
        <v>0.53974461192353163</v>
      </c>
      <c r="M14" s="26">
        <f t="shared" si="4"/>
        <v>0.55133920884518217</v>
      </c>
      <c r="N14" s="26">
        <f t="shared" si="4"/>
        <v>0.54733681144076218</v>
      </c>
    </row>
    <row r="15" spans="1:14" x14ac:dyDescent="0.3"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">
      <c r="B16" t="s">
        <v>74</v>
      </c>
      <c r="F16" s="26">
        <f>'Balance Sheet'!F29/'P&amp;L'!F5</f>
        <v>9.506601118447916E-2</v>
      </c>
      <c r="G16" s="26">
        <f>'Balance Sheet'!G29/'P&amp;L'!G5</f>
        <v>6.6273327692488948E-2</v>
      </c>
      <c r="H16" s="26">
        <f>'Balance Sheet'!H29/'P&amp;L'!H5</f>
        <v>7.4243165101455219E-2</v>
      </c>
      <c r="I16" s="26">
        <f>'Balance Sheet'!I29/'P&amp;L'!I5</f>
        <v>6.3198174420205588E-2</v>
      </c>
      <c r="J16" s="26">
        <f>AVERAGE(F16:I16)</f>
        <v>7.4695169599657232E-2</v>
      </c>
      <c r="K16" s="26">
        <f t="shared" ref="K16:N16" si="5">AVERAGE(G16:J16)</f>
        <v>6.9602459203451747E-2</v>
      </c>
      <c r="L16" s="26">
        <f t="shared" si="5"/>
        <v>7.043474208119245E-2</v>
      </c>
      <c r="M16" s="26">
        <f t="shared" si="5"/>
        <v>6.9482636326126751E-2</v>
      </c>
      <c r="N16" s="26">
        <f t="shared" si="5"/>
        <v>7.1053751802607035E-2</v>
      </c>
    </row>
    <row r="17" spans="1:18" x14ac:dyDescent="0.3">
      <c r="F17" s="26"/>
      <c r="G17" s="26"/>
      <c r="H17" s="26"/>
      <c r="I17" s="26"/>
      <c r="J17" s="26"/>
      <c r="K17" s="26"/>
      <c r="L17" s="26"/>
      <c r="M17" s="26"/>
      <c r="N17" s="26"/>
    </row>
    <row r="18" spans="1:18" x14ac:dyDescent="0.3">
      <c r="B18" t="s">
        <v>75</v>
      </c>
      <c r="F18" s="26">
        <f>'Balance Sheet'!F38/'P&amp;L'!F5</f>
        <v>6.0684420006439824E-2</v>
      </c>
      <c r="G18" s="26">
        <f>'Balance Sheet'!G38/'P&amp;L'!G5</f>
        <v>3.0159256721287782E-2</v>
      </c>
      <c r="H18" s="26">
        <f>'Balance Sheet'!H38/'P&amp;L'!H5</f>
        <v>1.549295629607857E-2</v>
      </c>
      <c r="I18" s="26">
        <f>'Balance Sheet'!I38/'P&amp;L'!I5</f>
        <v>2.1316595637529686E-2</v>
      </c>
      <c r="J18" s="26">
        <f>AVERAGE(F18:I18)</f>
        <v>3.1913307165333964E-2</v>
      </c>
      <c r="K18" s="26">
        <f t="shared" ref="K18:N18" si="6">AVERAGE(G18:J18)</f>
        <v>2.4720528955057504E-2</v>
      </c>
      <c r="L18" s="26">
        <f t="shared" si="6"/>
        <v>2.3360847013499927E-2</v>
      </c>
      <c r="M18" s="26">
        <f t="shared" si="6"/>
        <v>2.5327819692855271E-2</v>
      </c>
      <c r="N18" s="26">
        <f t="shared" si="6"/>
        <v>2.6330625706686667E-2</v>
      </c>
    </row>
    <row r="19" spans="1:18" x14ac:dyDescent="0.3">
      <c r="F19" s="26"/>
      <c r="G19" s="26"/>
      <c r="H19" s="26"/>
      <c r="I19" s="26"/>
      <c r="J19" s="26"/>
      <c r="K19" s="26"/>
      <c r="L19" s="26"/>
      <c r="M19" s="26"/>
      <c r="N19" s="26"/>
    </row>
    <row r="20" spans="1:18" x14ac:dyDescent="0.3">
      <c r="B20" t="s">
        <v>76</v>
      </c>
      <c r="F20" s="26">
        <f>'Balance Sheet'!F39/'Balance Sheet'!F34</f>
        <v>5.2161883059290703E-2</v>
      </c>
      <c r="G20" s="26">
        <f>'Balance Sheet'!G39/'Balance Sheet'!G34</f>
        <v>0.1102770426221117</v>
      </c>
      <c r="H20" s="26">
        <f>'Balance Sheet'!H39/'Balance Sheet'!H34</f>
        <v>3.2733427439069415E-2</v>
      </c>
      <c r="I20" s="26">
        <f>'Balance Sheet'!I39/'Balance Sheet'!I34</f>
        <v>2.9838397426544715E-2</v>
      </c>
      <c r="J20" s="26">
        <v>3.5000000000000003E-2</v>
      </c>
      <c r="K20" s="26">
        <v>3.5000000000000003E-2</v>
      </c>
      <c r="L20" s="26">
        <v>3.5000000000000003E-2</v>
      </c>
      <c r="M20" s="26">
        <v>3.5000000000000003E-2</v>
      </c>
      <c r="N20" s="26">
        <v>3.5000000000000003E-2</v>
      </c>
      <c r="R20" s="27"/>
    </row>
    <row r="21" spans="1:18" x14ac:dyDescent="0.3">
      <c r="R21" s="27"/>
    </row>
    <row r="22" spans="1:18" x14ac:dyDescent="0.3">
      <c r="A22" s="3" t="s">
        <v>78</v>
      </c>
      <c r="R22" s="27"/>
    </row>
    <row r="24" spans="1:18" x14ac:dyDescent="0.3">
      <c r="B24" t="s">
        <v>79</v>
      </c>
      <c r="F24" s="26">
        <f>'P&amp;L'!F5/'P&amp;L'!E5-1</f>
        <v>0.81826570613785776</v>
      </c>
      <c r="G24" s="26">
        <f>'P&amp;L'!G5/'P&amp;L'!F5-1</f>
        <v>0.21217360876499725</v>
      </c>
      <c r="H24" s="26">
        <f>'P&amp;L'!H5/'P&amp;L'!G5-1</f>
        <v>0.11521869920795491</v>
      </c>
      <c r="I24" s="26">
        <f>'P&amp;L'!I5/'P&amp;L'!H5-1</f>
        <v>0.20255571382162718</v>
      </c>
      <c r="J24" s="26">
        <f>AVERAGE(F24:I24)</f>
        <v>0.33705343198310928</v>
      </c>
      <c r="K24" s="26">
        <f t="shared" ref="K24:N24" si="7">AVERAGE(G24:J24)</f>
        <v>0.21675036344442217</v>
      </c>
      <c r="L24" s="26">
        <f t="shared" si="7"/>
        <v>0.21789455211427838</v>
      </c>
      <c r="M24" s="26">
        <f t="shared" si="7"/>
        <v>0.24356351534085924</v>
      </c>
      <c r="N24" s="26">
        <f t="shared" si="7"/>
        <v>0.25381546572066727</v>
      </c>
    </row>
    <row r="25" spans="1:18" x14ac:dyDescent="0.3">
      <c r="F25" s="26"/>
      <c r="G25" s="26"/>
      <c r="H25" s="26"/>
      <c r="I25" s="26"/>
      <c r="J25" s="26"/>
      <c r="K25" s="26"/>
      <c r="L25" s="26"/>
      <c r="M25" s="26"/>
      <c r="N25" s="26"/>
    </row>
    <row r="26" spans="1:18" x14ac:dyDescent="0.3">
      <c r="B26" t="s">
        <v>80</v>
      </c>
      <c r="F26" s="26">
        <f>'P&amp;L'!F6/'P&amp;L'!F5</f>
        <v>5.2053019234851519E-3</v>
      </c>
      <c r="G26" s="26">
        <f>'P&amp;L'!G6/'P&amp;L'!G5</f>
        <v>6.1350624369151214E-3</v>
      </c>
      <c r="H26" s="26">
        <f>'P&amp;L'!H6/'P&amp;L'!H5</f>
        <v>1.162011901953704E-2</v>
      </c>
      <c r="I26" s="26">
        <f>'P&amp;L'!I6/'P&amp;L'!I5</f>
        <v>5.4535176582687318E-3</v>
      </c>
      <c r="J26" s="26">
        <f>AVERAGE(F26:I26)</f>
        <v>7.1035002595515118E-3</v>
      </c>
      <c r="K26" s="26">
        <f t="shared" ref="K26:N26" si="8">AVERAGE(G26:J26)</f>
        <v>7.5780498435681016E-3</v>
      </c>
      <c r="L26" s="26">
        <f t="shared" si="8"/>
        <v>7.9387966952313462E-3</v>
      </c>
      <c r="M26" s="26">
        <f t="shared" si="8"/>
        <v>7.0184661141549226E-3</v>
      </c>
      <c r="N26" s="26">
        <f t="shared" si="8"/>
        <v>7.409703228126471E-3</v>
      </c>
    </row>
    <row r="27" spans="1:18" x14ac:dyDescent="0.3">
      <c r="F27" s="26"/>
      <c r="G27" s="26"/>
      <c r="H27" s="26"/>
      <c r="I27" s="26"/>
      <c r="J27" s="26"/>
      <c r="K27" s="26"/>
      <c r="L27" s="26"/>
      <c r="M27" s="26"/>
      <c r="N27" s="26"/>
    </row>
    <row r="28" spans="1:18" x14ac:dyDescent="0.3">
      <c r="B28" t="s">
        <v>81</v>
      </c>
      <c r="F28" s="26">
        <f>'P&amp;L'!F7/'P&amp;L'!F5</f>
        <v>5.3729546632008872E-2</v>
      </c>
      <c r="G28" s="26">
        <f>'P&amp;L'!G7/'P&amp;L'!G5</f>
        <v>-1.1681599691141407E-2</v>
      </c>
      <c r="H28" s="26">
        <f>'P&amp;L'!H7/'P&amp;L'!H5</f>
        <v>2.4895725862288134E-2</v>
      </c>
      <c r="I28" s="26">
        <f>'P&amp;L'!I7/'P&amp;L'!I5</f>
        <v>1.607753261904795E-2</v>
      </c>
      <c r="J28" s="26">
        <f>AVERAGE(F28:I28)</f>
        <v>2.0755301355550884E-2</v>
      </c>
      <c r="K28" s="26">
        <f t="shared" ref="K28:N28" si="9">AVERAGE(G28:J28)</f>
        <v>1.2511740036436391E-2</v>
      </c>
      <c r="L28" s="26">
        <f t="shared" si="9"/>
        <v>1.8560074968330838E-2</v>
      </c>
      <c r="M28" s="26">
        <f t="shared" si="9"/>
        <v>1.6976162244841515E-2</v>
      </c>
      <c r="N28" s="26">
        <f t="shared" si="9"/>
        <v>1.7200819651289907E-2</v>
      </c>
    </row>
    <row r="29" spans="1:18" x14ac:dyDescent="0.3">
      <c r="F29" s="26"/>
      <c r="G29" s="26"/>
      <c r="H29" s="26"/>
      <c r="I29" s="26"/>
      <c r="J29" s="26"/>
      <c r="K29" s="26"/>
      <c r="L29" s="26"/>
      <c r="M29" s="26"/>
      <c r="N29" s="26"/>
    </row>
    <row r="30" spans="1:18" x14ac:dyDescent="0.3">
      <c r="B30" t="s">
        <v>82</v>
      </c>
      <c r="F30" s="26">
        <f>'P&amp;L'!F11/'P&amp;L'!F5</f>
        <v>5.8880030784138411E-4</v>
      </c>
      <c r="G30" s="26">
        <f>'P&amp;L'!G11/'P&amp;L'!G5</f>
        <v>6.4793997777294011E-3</v>
      </c>
      <c r="H30" s="26">
        <f>'P&amp;L'!H11/'P&amp;L'!H5</f>
        <v>2.4123581216581621E-3</v>
      </c>
      <c r="I30" s="26">
        <f>'P&amp;L'!I11/'P&amp;L'!I5</f>
        <v>4.2098655162168333E-3</v>
      </c>
      <c r="J30" s="26">
        <f>AVERAGE(F30:I30)</f>
        <v>3.4226059308614452E-3</v>
      </c>
      <c r="K30" s="26">
        <f t="shared" ref="K30:N30" si="10">AVERAGE(G30:J30)</f>
        <v>4.13105733661646E-3</v>
      </c>
      <c r="L30" s="26">
        <f t="shared" si="10"/>
        <v>3.5439717263382256E-3</v>
      </c>
      <c r="M30" s="26">
        <f t="shared" si="10"/>
        <v>3.8268751275082414E-3</v>
      </c>
      <c r="N30" s="26">
        <f t="shared" si="10"/>
        <v>3.7311275303310932E-3</v>
      </c>
    </row>
    <row r="31" spans="1:18" x14ac:dyDescent="0.3">
      <c r="F31" s="26"/>
      <c r="G31" s="26"/>
      <c r="H31" s="26"/>
      <c r="I31" s="26"/>
      <c r="J31" s="26"/>
      <c r="K31" s="26"/>
      <c r="L31" s="26"/>
      <c r="M31" s="26"/>
      <c r="N31" s="26"/>
    </row>
    <row r="32" spans="1:18" x14ac:dyDescent="0.3">
      <c r="B32" t="s">
        <v>83</v>
      </c>
      <c r="F32" s="26">
        <f>'P&amp;L'!F12/'P&amp;L'!F5</f>
        <v>0.70418253851095047</v>
      </c>
      <c r="G32" s="26">
        <f>'P&amp;L'!G12/'P&amp;L'!G5</f>
        <v>0.64370938582999593</v>
      </c>
      <c r="H32" s="26">
        <f>'P&amp;L'!H12/'P&amp;L'!H5</f>
        <v>0.62313456859018368</v>
      </c>
      <c r="I32" s="26">
        <f>'P&amp;L'!I12/'P&amp;L'!I5</f>
        <v>0.67046192313479813</v>
      </c>
      <c r="J32" s="26">
        <f>AVERAGE(F32:I32)</f>
        <v>0.66037210401648205</v>
      </c>
      <c r="K32" s="26">
        <f t="shared" ref="K32:N32" si="11">AVERAGE(G32:J32)</f>
        <v>0.64941949539286492</v>
      </c>
      <c r="L32" s="26">
        <f t="shared" si="11"/>
        <v>0.6508470227835822</v>
      </c>
      <c r="M32" s="26">
        <f t="shared" si="11"/>
        <v>0.65777513633193185</v>
      </c>
      <c r="N32" s="26">
        <f t="shared" si="11"/>
        <v>0.65460343963121526</v>
      </c>
    </row>
    <row r="33" spans="2:14" x14ac:dyDescent="0.3">
      <c r="F33" s="26"/>
      <c r="G33" s="26"/>
      <c r="H33" s="26"/>
      <c r="I33" s="26"/>
      <c r="J33" s="26"/>
      <c r="K33" s="26"/>
      <c r="L33" s="26"/>
      <c r="M33" s="26"/>
      <c r="N33" s="26"/>
    </row>
    <row r="34" spans="2:14" x14ac:dyDescent="0.3">
      <c r="B34" t="s">
        <v>86</v>
      </c>
      <c r="F34" s="26">
        <f>'P&amp;L'!F13/'P&amp;L'!F5</f>
        <v>3.7669011416993532E-2</v>
      </c>
      <c r="G34" s="26">
        <f>'P&amp;L'!G13/'P&amp;L'!G5</f>
        <v>3.9304193186846574E-2</v>
      </c>
      <c r="H34" s="26">
        <f>'P&amp;L'!H13/'P&amp;L'!H5</f>
        <v>4.2588732179194344E-2</v>
      </c>
      <c r="I34" s="26">
        <f>'P&amp;L'!I13/'P&amp;L'!I5</f>
        <v>4.3998795821075763E-2</v>
      </c>
      <c r="J34" s="26">
        <f>AVERAGE(F34:I34)</f>
        <v>4.0890183151027555E-2</v>
      </c>
      <c r="K34" s="26">
        <f t="shared" ref="K34:N34" si="12">AVERAGE(G34:J34)</f>
        <v>4.1695476084536061E-2</v>
      </c>
      <c r="L34" s="26">
        <f t="shared" si="12"/>
        <v>4.2293296808958429E-2</v>
      </c>
      <c r="M34" s="26">
        <f t="shared" si="12"/>
        <v>4.2219437966399452E-2</v>
      </c>
      <c r="N34" s="26">
        <f t="shared" si="12"/>
        <v>4.1774598502730374E-2</v>
      </c>
    </row>
    <row r="35" spans="2:14" x14ac:dyDescent="0.3">
      <c r="F35" s="26"/>
      <c r="G35" s="26"/>
      <c r="H35" s="26"/>
      <c r="I35" s="26"/>
      <c r="J35" s="26"/>
      <c r="K35" s="26"/>
      <c r="L35" s="26"/>
      <c r="M35" s="26"/>
      <c r="N35" s="26"/>
    </row>
    <row r="36" spans="2:14" x14ac:dyDescent="0.3">
      <c r="B36" s="23" t="s">
        <v>84</v>
      </c>
      <c r="F36" s="26">
        <f>'P&amp;L'!F14/'P&amp;L'!F5</f>
        <v>0.14555601126912959</v>
      </c>
      <c r="G36" s="26">
        <f>'P&amp;L'!G14/'P&amp;L'!G5</f>
        <v>0.169835616010483</v>
      </c>
      <c r="H36" s="26">
        <f>'P&amp;L'!H14/'P&amp;L'!H5</f>
        <v>0.15915216858665793</v>
      </c>
      <c r="I36" s="26">
        <f>'P&amp;L'!I14/'P&amp;L'!I5</f>
        <v>0.15150854513978673</v>
      </c>
      <c r="J36" s="26">
        <f>AVERAGE(F36:I36)</f>
        <v>0.15651308525151431</v>
      </c>
      <c r="K36" s="26">
        <f t="shared" ref="K36:N36" si="13">AVERAGE(G36:J36)</f>
        <v>0.1592523537471105</v>
      </c>
      <c r="L36" s="26">
        <f t="shared" si="13"/>
        <v>0.15660653818126735</v>
      </c>
      <c r="M36" s="26">
        <f t="shared" si="13"/>
        <v>0.15597013057991971</v>
      </c>
      <c r="N36" s="26">
        <f t="shared" si="13"/>
        <v>0.15708552693995298</v>
      </c>
    </row>
    <row r="37" spans="2:14" x14ac:dyDescent="0.3">
      <c r="F37" s="26"/>
      <c r="G37" s="26"/>
      <c r="H37" s="26"/>
      <c r="I37" s="26"/>
      <c r="J37" s="26"/>
      <c r="K37" s="26"/>
      <c r="L37" s="26"/>
      <c r="M37" s="26"/>
      <c r="N37" s="26"/>
    </row>
    <row r="38" spans="2:14" x14ac:dyDescent="0.3">
      <c r="B38" t="s">
        <v>85</v>
      </c>
      <c r="F38" s="26">
        <f>'P&amp;L'!F15/'P&amp;L'!F5</f>
        <v>1.7241514869921891E-3</v>
      </c>
      <c r="G38" s="26">
        <f>'P&amp;L'!G15/'P&amp;L'!G5</f>
        <v>1.5165850852965437E-3</v>
      </c>
      <c r="H38" s="26">
        <f>'P&amp;L'!H15/'P&amp;L'!H5</f>
        <v>1.4059706504079019E-3</v>
      </c>
      <c r="I38" s="26">
        <f>'P&amp;L'!I15/'P&amp;L'!I5</f>
        <v>1.3468865214845719E-3</v>
      </c>
      <c r="J38" s="26">
        <f>AVERAGE(F38:I38)</f>
        <v>1.4983984360453018E-3</v>
      </c>
      <c r="K38" s="26">
        <f t="shared" ref="K38:N38" si="14">AVERAGE(G38:J38)</f>
        <v>1.4419601733085799E-3</v>
      </c>
      <c r="L38" s="26">
        <f t="shared" si="14"/>
        <v>1.4233039453115889E-3</v>
      </c>
      <c r="M38" s="26">
        <f t="shared" si="14"/>
        <v>1.4276372690375108E-3</v>
      </c>
      <c r="N38" s="26">
        <f t="shared" si="14"/>
        <v>1.4478249559257454E-3</v>
      </c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D980-7AD6-4DE6-89A0-EEC1CC6B781F}">
  <dimension ref="A1:N45"/>
  <sheetViews>
    <sheetView showGridLines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34" sqref="F34"/>
    </sheetView>
  </sheetViews>
  <sheetFormatPr defaultRowHeight="14.4" x14ac:dyDescent="0.3"/>
  <cols>
    <col min="1" max="1" width="3" customWidth="1"/>
    <col min="2" max="2" width="3.109375" customWidth="1"/>
    <col min="3" max="3" width="30.6640625" customWidth="1"/>
    <col min="4" max="4" width="2.21875" customWidth="1"/>
    <col min="5" max="5" width="9.5546875" customWidth="1"/>
    <col min="6" max="8" width="9.5546875" bestFit="1" customWidth="1"/>
    <col min="9" max="9" width="10.5546875" bestFit="1" customWidth="1"/>
  </cols>
  <sheetData>
    <row r="1" spans="1:14" ht="18" x14ac:dyDescent="0.35">
      <c r="A1" s="2" t="s">
        <v>12</v>
      </c>
      <c r="E1" s="29" t="s">
        <v>11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">
      <c r="A2" s="1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  <c r="L2" s="18" t="s">
        <v>8</v>
      </c>
      <c r="M2" s="18" t="s">
        <v>9</v>
      </c>
      <c r="N2" s="18" t="s">
        <v>10</v>
      </c>
    </row>
    <row r="3" spans="1:14" x14ac:dyDescent="0.3"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3">
      <c r="A4" s="3" t="s">
        <v>67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3">
      <c r="B5" s="3" t="s">
        <v>38</v>
      </c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3">
      <c r="C6" t="s">
        <v>39</v>
      </c>
      <c r="E6" s="25">
        <v>73.530458300000006</v>
      </c>
      <c r="F6" s="25">
        <v>102.7373819</v>
      </c>
      <c r="G6" s="25">
        <v>113.7968083</v>
      </c>
      <c r="H6" s="25">
        <v>165.63901200000001</v>
      </c>
      <c r="I6" s="25">
        <v>191.8887158</v>
      </c>
      <c r="J6" s="20"/>
      <c r="K6" s="20"/>
      <c r="L6" s="20"/>
      <c r="M6" s="20"/>
      <c r="N6" s="20"/>
    </row>
    <row r="7" spans="1:14" x14ac:dyDescent="0.3">
      <c r="C7" t="s">
        <v>40</v>
      </c>
      <c r="E7" s="25">
        <v>57.696802699999999</v>
      </c>
      <c r="F7" s="25">
        <v>76.675609199999997</v>
      </c>
      <c r="G7" s="25">
        <v>70.512362899999999</v>
      </c>
      <c r="H7" s="25">
        <v>153.4466352</v>
      </c>
      <c r="I7" s="25">
        <v>157.21541450000001</v>
      </c>
      <c r="J7" s="20"/>
      <c r="K7" s="20"/>
      <c r="L7" s="20"/>
      <c r="M7" s="20"/>
      <c r="N7" s="20"/>
    </row>
    <row r="8" spans="1:14" x14ac:dyDescent="0.3">
      <c r="A8" s="14"/>
      <c r="B8" s="14"/>
      <c r="C8" s="15" t="s">
        <v>41</v>
      </c>
      <c r="D8" s="14"/>
      <c r="E8" s="21">
        <f>SUM(E6:E7)</f>
        <v>131.227261</v>
      </c>
      <c r="F8" s="21">
        <f t="shared" ref="F8:I8" si="0">SUM(F6:F7)</f>
        <v>179.4129911</v>
      </c>
      <c r="G8" s="21">
        <f t="shared" si="0"/>
        <v>184.30917119999998</v>
      </c>
      <c r="H8" s="21">
        <f t="shared" si="0"/>
        <v>319.08564720000004</v>
      </c>
      <c r="I8" s="21">
        <f t="shared" si="0"/>
        <v>349.10413030000001</v>
      </c>
      <c r="J8" s="21"/>
      <c r="K8" s="21"/>
      <c r="L8" s="21"/>
      <c r="M8" s="21"/>
      <c r="N8" s="21"/>
    </row>
    <row r="9" spans="1:14" x14ac:dyDescent="0.3"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3">
      <c r="B10" s="3" t="s">
        <v>42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3">
      <c r="C11" t="s">
        <v>43</v>
      </c>
      <c r="E11" s="25">
        <v>11.387499999999999</v>
      </c>
      <c r="F11" s="25">
        <v>11.387499999999999</v>
      </c>
      <c r="G11" s="25">
        <v>17.081250000000001</v>
      </c>
      <c r="H11" s="25">
        <v>17.081250000000001</v>
      </c>
      <c r="I11" s="25">
        <v>17.081250000000001</v>
      </c>
      <c r="J11" s="20"/>
      <c r="K11" s="20"/>
      <c r="L11" s="20"/>
      <c r="M11" s="20"/>
      <c r="N11" s="20"/>
    </row>
    <row r="12" spans="1:14" x14ac:dyDescent="0.3">
      <c r="C12" t="s">
        <v>44</v>
      </c>
      <c r="E12" s="25">
        <v>232.27826769999999</v>
      </c>
      <c r="F12" s="25">
        <v>321.71394700000002</v>
      </c>
      <c r="G12" s="25">
        <v>388.50518440000002</v>
      </c>
      <c r="H12" s="25">
        <v>526.56146899999999</v>
      </c>
      <c r="I12" s="25">
        <v>628.84593270000005</v>
      </c>
      <c r="J12" s="20"/>
      <c r="K12" s="20"/>
      <c r="L12" s="20"/>
      <c r="M12" s="20"/>
      <c r="N12" s="20"/>
    </row>
    <row r="13" spans="1:14" x14ac:dyDescent="0.3">
      <c r="A13" s="14"/>
      <c r="B13" s="14"/>
      <c r="C13" s="15" t="s">
        <v>45</v>
      </c>
      <c r="D13" s="14"/>
      <c r="E13" s="21">
        <f>SUM(E11:E12)</f>
        <v>243.66576769999998</v>
      </c>
      <c r="F13" s="21">
        <f t="shared" ref="F13:I13" si="1">SUM(F11:F12)</f>
        <v>333.10144700000001</v>
      </c>
      <c r="G13" s="21">
        <f t="shared" si="1"/>
        <v>405.58643440000003</v>
      </c>
      <c r="H13" s="21">
        <f t="shared" si="1"/>
        <v>543.64271899999994</v>
      </c>
      <c r="I13" s="21">
        <f t="shared" si="1"/>
        <v>645.9271827</v>
      </c>
      <c r="J13" s="21"/>
      <c r="K13" s="21"/>
      <c r="L13" s="21"/>
      <c r="M13" s="21"/>
      <c r="N13" s="21"/>
    </row>
    <row r="14" spans="1:14" x14ac:dyDescent="0.3">
      <c r="B14" s="10"/>
      <c r="C14" s="11"/>
      <c r="D14" s="1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3">
      <c r="B15" s="3" t="s">
        <v>46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3">
      <c r="C16" t="s">
        <v>47</v>
      </c>
      <c r="E16" s="25">
        <v>107.4874049</v>
      </c>
      <c r="F16" s="25">
        <v>226.65455019999999</v>
      </c>
      <c r="G16" s="25">
        <v>207.83228629999999</v>
      </c>
      <c r="H16" s="25">
        <v>27.294677</v>
      </c>
      <c r="I16" s="25">
        <v>24.044381000000001</v>
      </c>
      <c r="J16" s="20"/>
      <c r="K16" s="20"/>
      <c r="L16" s="20"/>
      <c r="M16" s="20"/>
      <c r="N16" s="20"/>
    </row>
    <row r="17" spans="1:14" x14ac:dyDescent="0.3">
      <c r="C17" t="s">
        <v>48</v>
      </c>
      <c r="E17" s="25">
        <v>33.220983099999998</v>
      </c>
      <c r="F17" s="25">
        <v>89.607505799999998</v>
      </c>
      <c r="G17" s="25">
        <v>78.038707099999996</v>
      </c>
      <c r="H17" s="25">
        <v>63.894768999999997</v>
      </c>
      <c r="I17" s="25">
        <v>71.001648200000005</v>
      </c>
      <c r="J17" s="20"/>
      <c r="K17" s="20"/>
      <c r="L17" s="20"/>
      <c r="M17" s="20"/>
      <c r="N17" s="20"/>
    </row>
    <row r="18" spans="1:14" x14ac:dyDescent="0.3">
      <c r="A18" s="14"/>
      <c r="B18" s="14"/>
      <c r="C18" s="15" t="s">
        <v>49</v>
      </c>
      <c r="D18" s="14"/>
      <c r="E18" s="21">
        <f>SUM(E16:E17)</f>
        <v>140.70838800000001</v>
      </c>
      <c r="F18" s="21">
        <f t="shared" ref="F18:I18" si="2">SUM(F16:F17)</f>
        <v>316.26205599999997</v>
      </c>
      <c r="G18" s="21">
        <f t="shared" si="2"/>
        <v>285.87099339999997</v>
      </c>
      <c r="H18" s="21">
        <f t="shared" si="2"/>
        <v>91.189446000000004</v>
      </c>
      <c r="I18" s="21">
        <f t="shared" si="2"/>
        <v>95.046029200000007</v>
      </c>
      <c r="J18" s="21"/>
      <c r="K18" s="21"/>
      <c r="L18" s="21"/>
      <c r="M18" s="21"/>
      <c r="N18" s="21"/>
    </row>
    <row r="19" spans="1:14" x14ac:dyDescent="0.3"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3">
      <c r="C20" t="s">
        <v>50</v>
      </c>
      <c r="E20" s="25">
        <v>13.6092961</v>
      </c>
      <c r="F20" s="25">
        <v>16.950605500000002</v>
      </c>
      <c r="G20" s="25">
        <v>18.250832299999999</v>
      </c>
      <c r="H20" s="25">
        <v>21.6352878</v>
      </c>
      <c r="I20" s="25">
        <v>20.4933707</v>
      </c>
      <c r="J20" s="20"/>
      <c r="K20" s="20"/>
      <c r="L20" s="20"/>
      <c r="M20" s="20"/>
      <c r="N20" s="20"/>
    </row>
    <row r="21" spans="1:14" x14ac:dyDescent="0.3"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 thickBot="1" x14ac:dyDescent="0.35">
      <c r="A22" s="16"/>
      <c r="B22" s="16"/>
      <c r="C22" s="17" t="s">
        <v>51</v>
      </c>
      <c r="D22" s="16"/>
      <c r="E22" s="22">
        <f>E8+E13+E18+E20</f>
        <v>529.21071280000001</v>
      </c>
      <c r="F22" s="22">
        <f t="shared" ref="F22:I22" si="3">F8+F13+F18+F20</f>
        <v>845.72709960000009</v>
      </c>
      <c r="G22" s="22">
        <f t="shared" si="3"/>
        <v>894.01743129999988</v>
      </c>
      <c r="H22" s="22">
        <f t="shared" si="3"/>
        <v>975.55309999999997</v>
      </c>
      <c r="I22" s="22">
        <f t="shared" si="3"/>
        <v>1110.5707129</v>
      </c>
      <c r="J22" s="22"/>
      <c r="K22" s="22"/>
      <c r="L22" s="22"/>
      <c r="M22" s="22"/>
      <c r="N22" s="22"/>
    </row>
    <row r="23" spans="1:14" ht="15" thickTop="1" x14ac:dyDescent="0.3"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3">
      <c r="A24" s="3" t="s">
        <v>52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3">
      <c r="B25" s="3" t="s">
        <v>53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3">
      <c r="C26" t="s">
        <v>54</v>
      </c>
      <c r="E26" s="25">
        <v>92.171341499999997</v>
      </c>
      <c r="F26" s="25">
        <v>194.33357040000001</v>
      </c>
      <c r="G26" s="25">
        <v>160.8268673</v>
      </c>
      <c r="H26" s="25">
        <v>217.57235750000001</v>
      </c>
      <c r="I26" s="25">
        <v>284.69663020000002</v>
      </c>
      <c r="J26" s="20"/>
      <c r="K26" s="20"/>
      <c r="L26" s="20"/>
      <c r="M26" s="20"/>
      <c r="N26" s="20"/>
    </row>
    <row r="27" spans="1:14" x14ac:dyDescent="0.3">
      <c r="C27" t="s">
        <v>55</v>
      </c>
      <c r="E27" s="25">
        <v>145.95449769999999</v>
      </c>
      <c r="F27" s="25">
        <v>226.4682019</v>
      </c>
      <c r="G27" s="25">
        <v>207.84930399999999</v>
      </c>
      <c r="H27" s="25">
        <v>242.2954714</v>
      </c>
      <c r="I27" s="25">
        <v>305.66239350000001</v>
      </c>
      <c r="J27" s="20"/>
      <c r="K27" s="20"/>
      <c r="L27" s="20"/>
      <c r="M27" s="20"/>
      <c r="N27" s="20"/>
    </row>
    <row r="28" spans="1:14" x14ac:dyDescent="0.3">
      <c r="C28" t="s">
        <v>56</v>
      </c>
      <c r="E28" s="25">
        <v>25.600027999999998</v>
      </c>
      <c r="F28" s="25">
        <v>51.145373900000003</v>
      </c>
      <c r="G28" s="25">
        <v>70.285180600000004</v>
      </c>
      <c r="H28" s="25">
        <v>62.467242900000002</v>
      </c>
      <c r="I28" s="25">
        <v>40.208412099999997</v>
      </c>
      <c r="J28" s="20"/>
      <c r="K28" s="20"/>
      <c r="L28" s="20"/>
      <c r="M28" s="20"/>
      <c r="N28" s="20"/>
    </row>
    <row r="29" spans="1:14" x14ac:dyDescent="0.3">
      <c r="C29" t="s">
        <v>57</v>
      </c>
      <c r="E29" s="25">
        <v>85.982405400000005</v>
      </c>
      <c r="F29" s="25">
        <v>102.98745220000001</v>
      </c>
      <c r="G29" s="25">
        <v>87.0287297</v>
      </c>
      <c r="H29" s="25">
        <v>108.7277467</v>
      </c>
      <c r="I29" s="25">
        <v>111.29961160000001</v>
      </c>
      <c r="J29" s="20"/>
      <c r="K29" s="20"/>
      <c r="L29" s="20"/>
      <c r="M29" s="20"/>
      <c r="N29" s="20"/>
    </row>
    <row r="30" spans="1:14" x14ac:dyDescent="0.3">
      <c r="C30" t="s">
        <v>58</v>
      </c>
      <c r="E30" s="25">
        <v>0.31105680000000002</v>
      </c>
      <c r="F30" s="25">
        <v>0</v>
      </c>
      <c r="G30" s="25">
        <v>0</v>
      </c>
      <c r="H30" s="25">
        <v>0</v>
      </c>
      <c r="I30" s="25">
        <v>0</v>
      </c>
      <c r="J30" s="20"/>
      <c r="K30" s="20"/>
      <c r="L30" s="20"/>
      <c r="M30" s="20"/>
      <c r="N30" s="20"/>
    </row>
    <row r="31" spans="1:14" x14ac:dyDescent="0.3">
      <c r="A31" s="14"/>
      <c r="B31" s="14"/>
      <c r="C31" s="15" t="s">
        <v>59</v>
      </c>
      <c r="D31" s="14"/>
      <c r="E31" s="21">
        <f>SUM(E26:E30)</f>
        <v>350.0193294</v>
      </c>
      <c r="F31" s="21">
        <f t="shared" ref="F31:I31" si="4">SUM(F26:F30)</f>
        <v>574.93459840000003</v>
      </c>
      <c r="G31" s="21">
        <f t="shared" si="4"/>
        <v>525.99008159999994</v>
      </c>
      <c r="H31" s="21">
        <f t="shared" si="4"/>
        <v>631.06281850000005</v>
      </c>
      <c r="I31" s="21">
        <f t="shared" si="4"/>
        <v>741.86704740000016</v>
      </c>
      <c r="J31" s="21"/>
      <c r="K31" s="21"/>
      <c r="L31" s="21"/>
      <c r="M31" s="21"/>
      <c r="N31" s="21"/>
    </row>
    <row r="32" spans="1:14" x14ac:dyDescent="0.3">
      <c r="B32" s="10"/>
      <c r="C32" s="10"/>
      <c r="D32" s="1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3">
      <c r="B33" s="3" t="s">
        <v>60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3">
      <c r="C34" t="s">
        <v>61</v>
      </c>
      <c r="E34" s="25">
        <v>257.77860729999998</v>
      </c>
      <c r="F34" s="25">
        <v>310.58431080000003</v>
      </c>
      <c r="G34" s="25">
        <v>427.09359699999999</v>
      </c>
      <c r="H34" s="25">
        <v>491.1067266</v>
      </c>
      <c r="I34" s="25">
        <v>538.7556902</v>
      </c>
      <c r="J34" s="20"/>
      <c r="K34" s="20"/>
      <c r="L34" s="20"/>
      <c r="M34" s="20"/>
      <c r="N34" s="20"/>
    </row>
    <row r="35" spans="1:14" x14ac:dyDescent="0.3">
      <c r="C35" t="s">
        <v>62</v>
      </c>
      <c r="E35" s="25">
        <v>100.9481492</v>
      </c>
      <c r="F35" s="25">
        <v>121.7334633</v>
      </c>
      <c r="G35" s="25">
        <v>145.769363</v>
      </c>
      <c r="H35" s="25">
        <v>185.38120040000001</v>
      </c>
      <c r="I35" s="25">
        <v>223.66872839999999</v>
      </c>
      <c r="J35" s="20"/>
      <c r="K35" s="20"/>
      <c r="L35" s="20"/>
      <c r="M35" s="20"/>
      <c r="N35" s="20"/>
    </row>
    <row r="36" spans="1:14" x14ac:dyDescent="0.3">
      <c r="A36" s="14"/>
      <c r="B36" s="14"/>
      <c r="C36" s="15" t="s">
        <v>63</v>
      </c>
      <c r="D36" s="14"/>
      <c r="E36" s="21">
        <f>E34-E35</f>
        <v>156.83045809999999</v>
      </c>
      <c r="F36" s="21">
        <f t="shared" ref="F36:I36" si="5">F34-F35</f>
        <v>188.85084750000004</v>
      </c>
      <c r="G36" s="21">
        <f t="shared" si="5"/>
        <v>281.32423399999999</v>
      </c>
      <c r="H36" s="21">
        <f t="shared" si="5"/>
        <v>305.72552619999999</v>
      </c>
      <c r="I36" s="21">
        <f t="shared" si="5"/>
        <v>315.08696180000004</v>
      </c>
      <c r="J36" s="21"/>
      <c r="K36" s="21"/>
      <c r="L36" s="21"/>
      <c r="M36" s="21"/>
      <c r="N36" s="21"/>
    </row>
    <row r="37" spans="1:14" x14ac:dyDescent="0.3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3">
      <c r="C38" t="s">
        <v>64</v>
      </c>
      <c r="E38" s="25">
        <v>6.1667597000000001</v>
      </c>
      <c r="F38" s="25">
        <v>65.740991199999996</v>
      </c>
      <c r="G38" s="25">
        <v>39.604496900000001</v>
      </c>
      <c r="H38" s="25">
        <v>22.689148899999999</v>
      </c>
      <c r="I38" s="25">
        <v>37.541097299999997</v>
      </c>
      <c r="J38" s="20"/>
      <c r="K38" s="20"/>
      <c r="L38" s="20"/>
      <c r="M38" s="20"/>
      <c r="N38" s="20"/>
    </row>
    <row r="39" spans="1:14" x14ac:dyDescent="0.3">
      <c r="C39" t="s">
        <v>65</v>
      </c>
      <c r="E39" s="25">
        <v>16.194165600000002</v>
      </c>
      <c r="F39" s="25">
        <v>16.2006625</v>
      </c>
      <c r="G39" s="25">
        <v>47.098618799999997</v>
      </c>
      <c r="H39" s="25">
        <v>16.075606400000002</v>
      </c>
      <c r="I39" s="25">
        <v>16.075606400000002</v>
      </c>
      <c r="J39" s="20"/>
      <c r="K39" s="20"/>
      <c r="L39" s="20"/>
      <c r="M39" s="20"/>
      <c r="N39" s="20"/>
    </row>
    <row r="40" spans="1:14" ht="15" thickBot="1" x14ac:dyDescent="0.35">
      <c r="A40" s="16"/>
      <c r="B40" s="16"/>
      <c r="C40" s="17" t="s">
        <v>66</v>
      </c>
      <c r="D40" s="16"/>
      <c r="E40" s="22">
        <f>E31+E36+E38+E39</f>
        <v>529.21071280000001</v>
      </c>
      <c r="F40" s="22">
        <f t="shared" ref="F40:I40" si="6">F31+F36+F38+F39</f>
        <v>845.72709960000009</v>
      </c>
      <c r="G40" s="22">
        <f t="shared" si="6"/>
        <v>894.01743129999977</v>
      </c>
      <c r="H40" s="22">
        <f t="shared" si="6"/>
        <v>975.55309999999997</v>
      </c>
      <c r="I40" s="22">
        <f t="shared" si="6"/>
        <v>1110.5707129000002</v>
      </c>
      <c r="J40" s="22"/>
      <c r="K40" s="22"/>
      <c r="L40" s="22"/>
      <c r="M40" s="22"/>
      <c r="N40" s="22"/>
    </row>
    <row r="41" spans="1:14" ht="15" thickTop="1" x14ac:dyDescent="0.3"/>
    <row r="42" spans="1:14" x14ac:dyDescent="0.3">
      <c r="E42" t="b">
        <f>E40=E22</f>
        <v>1</v>
      </c>
      <c r="F42" t="b">
        <f t="shared" ref="F42:I42" si="7">F40=F22</f>
        <v>1</v>
      </c>
      <c r="G42" t="b">
        <f t="shared" si="7"/>
        <v>1</v>
      </c>
      <c r="H42" t="b">
        <f t="shared" si="7"/>
        <v>1</v>
      </c>
      <c r="I42" t="b">
        <f t="shared" si="7"/>
        <v>1</v>
      </c>
    </row>
    <row r="45" spans="1:14" x14ac:dyDescent="0.3"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3CD4-168E-498F-A13A-5E9E1E7FF480}">
  <dimension ref="A1:N29"/>
  <sheetViews>
    <sheetView showGridLines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6" sqref="F16"/>
    </sheetView>
  </sheetViews>
  <sheetFormatPr defaultRowHeight="14.4" x14ac:dyDescent="0.3"/>
  <cols>
    <col min="1" max="1" width="3" customWidth="1"/>
    <col min="2" max="2" width="3.109375" customWidth="1"/>
    <col min="3" max="3" width="39.5546875" customWidth="1"/>
    <col min="4" max="4" width="2.21875" customWidth="1"/>
    <col min="5" max="5" width="9.5546875" customWidth="1"/>
    <col min="6" max="9" width="10.5546875" bestFit="1" customWidth="1"/>
    <col min="18" max="18" width="10" bestFit="1" customWidth="1"/>
    <col min="19" max="19" width="11.109375" bestFit="1" customWidth="1"/>
  </cols>
  <sheetData>
    <row r="1" spans="1:14" ht="18" x14ac:dyDescent="0.35">
      <c r="A1" s="2" t="s">
        <v>13</v>
      </c>
      <c r="E1" s="29" t="s">
        <v>11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">
      <c r="A2" s="1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4" spans="1:14" x14ac:dyDescent="0.3">
      <c r="A4" s="3" t="s">
        <v>15</v>
      </c>
    </row>
    <row r="5" spans="1:14" x14ac:dyDescent="0.3">
      <c r="B5" t="s">
        <v>16</v>
      </c>
      <c r="E5" s="24">
        <v>595.8016404</v>
      </c>
      <c r="F5" s="24">
        <v>1083.3256904</v>
      </c>
      <c r="G5" s="24">
        <v>1313.1788116</v>
      </c>
      <c r="H5" s="24">
        <v>1464.4815661</v>
      </c>
      <c r="I5" s="24">
        <v>1761.1206751</v>
      </c>
      <c r="J5" s="6"/>
      <c r="K5" s="6"/>
      <c r="L5" s="6"/>
      <c r="M5" s="6"/>
      <c r="N5" s="6"/>
    </row>
    <row r="6" spans="1:14" x14ac:dyDescent="0.3">
      <c r="B6" t="s">
        <v>17</v>
      </c>
      <c r="E6" s="24">
        <v>9.7738803999999995</v>
      </c>
      <c r="F6" s="24">
        <v>5.6390373</v>
      </c>
      <c r="G6" s="24">
        <v>8.0564339999999994</v>
      </c>
      <c r="H6" s="24">
        <v>17.017450100000001</v>
      </c>
      <c r="I6" s="24">
        <v>9.6043026999999999</v>
      </c>
      <c r="J6" s="6"/>
      <c r="K6" s="6"/>
      <c r="L6" s="6"/>
      <c r="M6" s="6"/>
      <c r="N6" s="6"/>
    </row>
    <row r="7" spans="1:14" x14ac:dyDescent="0.3">
      <c r="B7" t="s">
        <v>18</v>
      </c>
      <c r="E7" s="24">
        <v>18.1845189</v>
      </c>
      <c r="F7" s="24">
        <v>58.206598200000002</v>
      </c>
      <c r="G7" s="24">
        <v>-15.3400292</v>
      </c>
      <c r="H7" s="24">
        <v>36.459331599999999</v>
      </c>
      <c r="I7" s="24">
        <v>28.314475099999999</v>
      </c>
      <c r="J7" s="6"/>
      <c r="K7" s="6"/>
      <c r="L7" s="6"/>
      <c r="M7" s="6"/>
      <c r="N7" s="6"/>
    </row>
    <row r="8" spans="1:14" x14ac:dyDescent="0.3">
      <c r="A8" s="5"/>
      <c r="B8" s="5" t="s">
        <v>19</v>
      </c>
      <c r="C8" s="4"/>
      <c r="D8" s="4"/>
      <c r="E8" s="7">
        <f>SUM(E5:E7)</f>
        <v>623.76003970000011</v>
      </c>
      <c r="F8" s="7">
        <f t="shared" ref="F8:I8" si="0">SUM(F5:F7)</f>
        <v>1147.1713258999998</v>
      </c>
      <c r="G8" s="7">
        <f t="shared" si="0"/>
        <v>1305.8952164000002</v>
      </c>
      <c r="H8" s="7">
        <f t="shared" si="0"/>
        <v>1517.9583478</v>
      </c>
      <c r="I8" s="7">
        <f t="shared" si="0"/>
        <v>1799.0394529</v>
      </c>
      <c r="J8" s="7"/>
      <c r="K8" s="7"/>
      <c r="L8" s="7"/>
      <c r="M8" s="7"/>
      <c r="N8" s="7"/>
    </row>
    <row r="9" spans="1:14" x14ac:dyDescent="0.3"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3">
      <c r="A10" s="3" t="s">
        <v>20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B11" t="s">
        <v>21</v>
      </c>
      <c r="E11" s="25">
        <v>0.11902119999999999</v>
      </c>
      <c r="F11" s="25">
        <v>0.6378625</v>
      </c>
      <c r="G11" s="25">
        <v>8.5086104999999996</v>
      </c>
      <c r="H11" s="25">
        <v>3.5328539999999999</v>
      </c>
      <c r="I11" s="25">
        <v>7.4140812</v>
      </c>
      <c r="J11" s="6"/>
      <c r="K11" s="6"/>
      <c r="L11" s="6"/>
      <c r="M11" s="6"/>
      <c r="N11" s="6"/>
    </row>
    <row r="12" spans="1:14" x14ac:dyDescent="0.3">
      <c r="B12" t="s">
        <v>22</v>
      </c>
      <c r="E12" s="24">
        <v>393.78124539999999</v>
      </c>
      <c r="F12" s="24">
        <v>762.85903470000005</v>
      </c>
      <c r="G12" s="24">
        <v>845.3055263</v>
      </c>
      <c r="H12" s="24">
        <v>912.5690889</v>
      </c>
      <c r="I12" s="24">
        <v>1180.7643547</v>
      </c>
      <c r="J12" s="6"/>
      <c r="K12" s="6"/>
      <c r="L12" s="6"/>
      <c r="M12" s="6"/>
      <c r="N12" s="6"/>
    </row>
    <row r="13" spans="1:14" x14ac:dyDescent="0.3">
      <c r="B13" t="s">
        <v>23</v>
      </c>
      <c r="E13" s="24">
        <v>26.599709399999998</v>
      </c>
      <c r="F13" s="24">
        <v>40.807807799999999</v>
      </c>
      <c r="G13" s="24">
        <v>51.613433700000002</v>
      </c>
      <c r="H13" s="24">
        <v>62.370413200000002</v>
      </c>
      <c r="I13" s="24">
        <v>77.487189000000001</v>
      </c>
      <c r="J13" s="6"/>
      <c r="K13" s="6"/>
      <c r="L13" s="6"/>
      <c r="M13" s="6"/>
      <c r="N13" s="6"/>
    </row>
    <row r="14" spans="1:14" x14ac:dyDescent="0.3">
      <c r="B14" t="s">
        <v>24</v>
      </c>
      <c r="E14" s="24">
        <v>109.3657443</v>
      </c>
      <c r="F14" s="24">
        <v>157.68456639999999</v>
      </c>
      <c r="G14" s="24">
        <v>223.0245324</v>
      </c>
      <c r="H14" s="24">
        <v>233.07541710000001</v>
      </c>
      <c r="I14" s="24">
        <v>266.82483130000003</v>
      </c>
      <c r="J14" s="6"/>
      <c r="K14" s="6"/>
      <c r="L14" s="6"/>
      <c r="M14" s="6"/>
      <c r="N14" s="6"/>
    </row>
    <row r="15" spans="1:14" x14ac:dyDescent="0.3">
      <c r="B15" t="s">
        <v>25</v>
      </c>
      <c r="E15" s="24">
        <v>2.6007989</v>
      </c>
      <c r="F15" s="24">
        <v>1.8678176</v>
      </c>
      <c r="G15" s="24">
        <v>1.9915474</v>
      </c>
      <c r="H15" s="24">
        <v>2.0590180999999999</v>
      </c>
      <c r="I15" s="24">
        <v>2.3720297000000001</v>
      </c>
      <c r="J15" s="6"/>
      <c r="K15" s="6"/>
      <c r="L15" s="6"/>
      <c r="M15" s="6"/>
      <c r="N15" s="6"/>
    </row>
    <row r="16" spans="1:14" x14ac:dyDescent="0.3">
      <c r="B16" t="s">
        <v>27</v>
      </c>
      <c r="E16" s="24">
        <v>17.0026464</v>
      </c>
      <c r="F16" s="24">
        <v>24.445207</v>
      </c>
      <c r="G16" s="24">
        <v>34.556385800000001</v>
      </c>
      <c r="H16" s="24">
        <v>42.945124399999997</v>
      </c>
      <c r="I16" s="24">
        <v>41.712063299999997</v>
      </c>
      <c r="J16" s="6"/>
      <c r="K16" s="6"/>
      <c r="L16" s="6"/>
      <c r="M16" s="6"/>
      <c r="N16" s="6"/>
    </row>
    <row r="17" spans="1:14" x14ac:dyDescent="0.3">
      <c r="B17" t="s">
        <v>28</v>
      </c>
      <c r="E17" s="24">
        <v>3.0924293</v>
      </c>
      <c r="F17" s="24">
        <v>12.9308874</v>
      </c>
      <c r="G17" s="24">
        <v>18.236572299999999</v>
      </c>
      <c r="H17" s="24">
        <v>6.7715572000000002</v>
      </c>
      <c r="I17" s="24">
        <v>1.4520440999999999</v>
      </c>
      <c r="J17" s="6"/>
      <c r="K17" s="6"/>
      <c r="L17" s="6"/>
      <c r="M17" s="6"/>
      <c r="N17" s="6"/>
    </row>
    <row r="18" spans="1:14" x14ac:dyDescent="0.3">
      <c r="A18" s="4"/>
      <c r="B18" s="5" t="s">
        <v>26</v>
      </c>
      <c r="C18" s="4"/>
      <c r="D18" s="4"/>
      <c r="E18" s="7">
        <f>SUM(E11:E17)</f>
        <v>552.56159490000005</v>
      </c>
      <c r="F18" s="7">
        <f t="shared" ref="F18:I18" si="1">SUM(F11:F17)</f>
        <v>1001.2331833999999</v>
      </c>
      <c r="G18" s="7">
        <f t="shared" si="1"/>
        <v>1183.2366084</v>
      </c>
      <c r="H18" s="7">
        <f t="shared" si="1"/>
        <v>1263.3234729000001</v>
      </c>
      <c r="I18" s="7">
        <f t="shared" si="1"/>
        <v>1578.0265933000001</v>
      </c>
      <c r="J18" s="7"/>
      <c r="K18" s="7"/>
      <c r="L18" s="7"/>
      <c r="M18" s="7"/>
      <c r="N18" s="7"/>
    </row>
    <row r="19" spans="1:14" x14ac:dyDescent="0.3">
      <c r="E19" s="6"/>
      <c r="F19" s="6"/>
      <c r="G19" s="6"/>
      <c r="H19" s="6"/>
      <c r="I19" s="6"/>
    </row>
    <row r="20" spans="1:14" x14ac:dyDescent="0.3">
      <c r="B20" t="s">
        <v>71</v>
      </c>
      <c r="E20" s="6">
        <f>E8-E18</f>
        <v>71.198444800000061</v>
      </c>
      <c r="F20" s="6">
        <f t="shared" ref="F20:I20" si="2">F8-F18</f>
        <v>145.93814249999991</v>
      </c>
      <c r="G20" s="6">
        <f t="shared" si="2"/>
        <v>122.65860800000019</v>
      </c>
      <c r="H20" s="6">
        <f t="shared" si="2"/>
        <v>254.63487489999989</v>
      </c>
      <c r="I20" s="6">
        <f t="shared" si="2"/>
        <v>221.01285959999996</v>
      </c>
      <c r="J20" s="6"/>
      <c r="K20" s="6"/>
      <c r="L20" s="6"/>
      <c r="M20" s="6"/>
      <c r="N20" s="6"/>
    </row>
    <row r="21" spans="1:14" x14ac:dyDescent="0.3">
      <c r="B21" s="8" t="s">
        <v>29</v>
      </c>
      <c r="E21" s="24">
        <v>24.154987299999998</v>
      </c>
      <c r="F21" s="24">
        <v>51.574991400000002</v>
      </c>
      <c r="G21" s="24">
        <v>42.179937299999999</v>
      </c>
      <c r="H21" s="24">
        <v>87.601488099999997</v>
      </c>
      <c r="I21" s="24">
        <v>72.916462100000004</v>
      </c>
    </row>
    <row r="22" spans="1:14" x14ac:dyDescent="0.3">
      <c r="B22" s="12" t="s">
        <v>30</v>
      </c>
      <c r="C22" s="3"/>
      <c r="D22" s="3"/>
      <c r="E22" s="13">
        <f>E20-E21</f>
        <v>47.043457500000059</v>
      </c>
      <c r="F22" s="13">
        <f t="shared" ref="F22:I22" si="3">F20-F21</f>
        <v>94.363151099999911</v>
      </c>
      <c r="G22" s="13">
        <f t="shared" si="3"/>
        <v>80.47867070000018</v>
      </c>
      <c r="H22" s="13">
        <f t="shared" si="3"/>
        <v>167.0333867999999</v>
      </c>
      <c r="I22" s="13">
        <f t="shared" si="3"/>
        <v>148.09639749999997</v>
      </c>
      <c r="J22" s="13"/>
      <c r="K22" s="13"/>
      <c r="L22" s="13"/>
      <c r="M22" s="13"/>
      <c r="N22" s="13"/>
    </row>
    <row r="23" spans="1:14" x14ac:dyDescent="0.3">
      <c r="B23" s="9" t="s">
        <v>31</v>
      </c>
      <c r="C23" s="10"/>
      <c r="D23" s="10"/>
      <c r="E23" s="24">
        <v>74.903169399999996</v>
      </c>
      <c r="F23" s="24">
        <v>112.5792991</v>
      </c>
      <c r="G23" s="24">
        <v>192.84315309999999</v>
      </c>
      <c r="H23" s="24">
        <v>257.2802734</v>
      </c>
      <c r="I23" s="24">
        <v>378.63321930000001</v>
      </c>
      <c r="J23" s="6"/>
      <c r="K23" s="6"/>
      <c r="L23" s="6"/>
      <c r="M23" s="6"/>
      <c r="N23" s="6"/>
    </row>
    <row r="24" spans="1:14" x14ac:dyDescent="0.3">
      <c r="B24" s="8" t="s">
        <v>32</v>
      </c>
      <c r="E24" s="6">
        <f>E22+E23</f>
        <v>121.94662690000006</v>
      </c>
      <c r="F24" s="6">
        <f t="shared" ref="F24:I24" si="4">F22+F23</f>
        <v>206.94245019999991</v>
      </c>
      <c r="G24" s="6">
        <f t="shared" si="4"/>
        <v>273.32182380000017</v>
      </c>
      <c r="H24" s="6">
        <f t="shared" si="4"/>
        <v>424.3136601999999</v>
      </c>
      <c r="I24" s="6">
        <f t="shared" si="4"/>
        <v>526.72961680000003</v>
      </c>
      <c r="J24" s="6"/>
      <c r="K24" s="6"/>
      <c r="L24" s="6"/>
      <c r="M24" s="6"/>
      <c r="N24" s="6"/>
    </row>
    <row r="25" spans="1:14" x14ac:dyDescent="0.3">
      <c r="B25" s="8" t="s">
        <v>33</v>
      </c>
      <c r="E25" s="6"/>
      <c r="F25" s="6"/>
      <c r="G25" s="6"/>
      <c r="H25" s="6"/>
      <c r="I25" s="6"/>
    </row>
    <row r="26" spans="1:14" x14ac:dyDescent="0.3">
      <c r="B26" s="8"/>
      <c r="C26" t="s">
        <v>34</v>
      </c>
      <c r="E26" s="24">
        <v>4.7043457999999996</v>
      </c>
      <c r="F26" s="24">
        <v>9.4363150999999998</v>
      </c>
      <c r="G26" s="24">
        <v>8.0478670999999995</v>
      </c>
      <c r="H26" s="24">
        <v>16.7033387</v>
      </c>
      <c r="I26" s="24">
        <v>14.8096397</v>
      </c>
    </row>
    <row r="27" spans="1:14" x14ac:dyDescent="0.3">
      <c r="B27" s="8"/>
      <c r="C27" s="10" t="s">
        <v>35</v>
      </c>
      <c r="E27" s="24">
        <v>3.9856250000000002</v>
      </c>
      <c r="F27" s="24">
        <v>3.9856250000000002</v>
      </c>
      <c r="G27" s="24">
        <v>6.8324999999999996</v>
      </c>
      <c r="H27" s="24">
        <v>24.767812500000002</v>
      </c>
      <c r="I27" s="24">
        <v>39.286875000000002</v>
      </c>
    </row>
    <row r="28" spans="1:14" x14ac:dyDescent="0.3">
      <c r="B28" s="11"/>
      <c r="C28" t="s">
        <v>36</v>
      </c>
      <c r="D28" s="10"/>
      <c r="E28" s="24">
        <v>0.67735699999999999</v>
      </c>
      <c r="F28" s="24">
        <v>0.67735699999999999</v>
      </c>
      <c r="G28" s="24">
        <v>1.1611833</v>
      </c>
      <c r="H28" s="24">
        <v>4.2092897000000002</v>
      </c>
      <c r="I28" s="24">
        <v>6.5250588</v>
      </c>
    </row>
    <row r="29" spans="1:14" x14ac:dyDescent="0.3">
      <c r="A29" s="4"/>
      <c r="B29" s="5" t="s">
        <v>37</v>
      </c>
      <c r="C29" s="5"/>
      <c r="D29" s="5"/>
      <c r="E29" s="7">
        <f>E24-E26-E27-E28</f>
        <v>112.57929910000006</v>
      </c>
      <c r="F29" s="7">
        <f t="shared" ref="F29:I29" si="5">F24-F26-F27-F28</f>
        <v>192.84315309999991</v>
      </c>
      <c r="G29" s="7">
        <f t="shared" si="5"/>
        <v>257.28027340000017</v>
      </c>
      <c r="H29" s="7">
        <f t="shared" si="5"/>
        <v>378.63321929999989</v>
      </c>
      <c r="I29" s="7">
        <f t="shared" si="5"/>
        <v>466.10804330000002</v>
      </c>
      <c r="J29" s="7"/>
      <c r="K29" s="7"/>
      <c r="L29" s="7"/>
      <c r="M29" s="7"/>
      <c r="N29" s="7"/>
    </row>
  </sheetData>
  <mergeCells count="1">
    <mergeCell ref="E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Balance Sheet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2021-07-29T10:32:11Z</dcterms:modified>
</cp:coreProperties>
</file>