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risty at Zerodha\Module 9_Risk and Trading Psychology\Images\Chapter 7\"/>
    </mc:Choice>
  </mc:AlternateContent>
  <bookViews>
    <workbookView xWindow="360" yWindow="132" windowWidth="9552" windowHeight="4428"/>
  </bookViews>
  <sheets>
    <sheet name="Portfolio Variance" sheetId="4" r:id="rId1"/>
    <sheet name="EQ Curve" sheetId="6" r:id="rId2"/>
    <sheet name="Sheet2" sheetId="7" r:id="rId3"/>
    <sheet name="Sheet1" sheetId="5" r:id="rId4"/>
  </sheets>
  <calcPr calcId="152511"/>
</workbook>
</file>

<file path=xl/calcChain.xml><?xml version="1.0" encoding="utf-8"?>
<calcChain xmlns="http://schemas.openxmlformats.org/spreadsheetml/2006/main">
  <c r="S78" i="4" l="1"/>
  <c r="S77" i="4"/>
  <c r="S76" i="4"/>
  <c r="U70" i="4"/>
  <c r="U71" i="4"/>
  <c r="U72" i="4"/>
  <c r="U73" i="4"/>
  <c r="U69" i="4"/>
  <c r="T73" i="4"/>
  <c r="T72" i="4"/>
  <c r="T71" i="4"/>
  <c r="T70" i="4"/>
  <c r="T69" i="4"/>
  <c r="U22" i="6" l="1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R97" i="6"/>
  <c r="R98" i="6"/>
  <c r="R99" i="6"/>
  <c r="R100" i="6"/>
  <c r="R101" i="6"/>
  <c r="R102" i="6"/>
  <c r="R103" i="6"/>
  <c r="R104" i="6"/>
  <c r="R105" i="6"/>
  <c r="R106" i="6"/>
  <c r="R107" i="6"/>
  <c r="R108" i="6"/>
  <c r="R109" i="6"/>
  <c r="R110" i="6"/>
  <c r="R111" i="6"/>
  <c r="R112" i="6"/>
  <c r="R113" i="6"/>
  <c r="R114" i="6"/>
  <c r="R115" i="6"/>
  <c r="R11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5" i="6"/>
  <c r="Q5" i="6" l="1"/>
  <c r="O13" i="6"/>
  <c r="S3" i="6" l="1"/>
  <c r="O130" i="6"/>
  <c r="L130" i="6"/>
  <c r="I130" i="6"/>
  <c r="F130" i="6"/>
  <c r="C130" i="6"/>
  <c r="O129" i="6"/>
  <c r="L129" i="6"/>
  <c r="I129" i="6"/>
  <c r="F129" i="6"/>
  <c r="C129" i="6"/>
  <c r="O128" i="6"/>
  <c r="L128" i="6"/>
  <c r="I128" i="6"/>
  <c r="F128" i="6"/>
  <c r="C128" i="6"/>
  <c r="O127" i="6"/>
  <c r="L127" i="6"/>
  <c r="I127" i="6"/>
  <c r="F127" i="6"/>
  <c r="C127" i="6"/>
  <c r="O126" i="6"/>
  <c r="L126" i="6"/>
  <c r="I126" i="6"/>
  <c r="F126" i="6"/>
  <c r="C126" i="6"/>
  <c r="O125" i="6"/>
  <c r="L125" i="6"/>
  <c r="I125" i="6"/>
  <c r="F125" i="6"/>
  <c r="C125" i="6"/>
  <c r="O124" i="6"/>
  <c r="L124" i="6"/>
  <c r="I124" i="6"/>
  <c r="F124" i="6"/>
  <c r="C124" i="6"/>
  <c r="O123" i="6"/>
  <c r="L123" i="6"/>
  <c r="I123" i="6"/>
  <c r="F123" i="6"/>
  <c r="C123" i="6"/>
  <c r="O122" i="6"/>
  <c r="L122" i="6"/>
  <c r="I122" i="6"/>
  <c r="F122" i="6"/>
  <c r="C122" i="6"/>
  <c r="O121" i="6"/>
  <c r="L121" i="6"/>
  <c r="I121" i="6"/>
  <c r="F121" i="6"/>
  <c r="C121" i="6"/>
  <c r="O120" i="6"/>
  <c r="L120" i="6"/>
  <c r="I120" i="6"/>
  <c r="F120" i="6"/>
  <c r="C120" i="6"/>
  <c r="O119" i="6"/>
  <c r="L119" i="6"/>
  <c r="I119" i="6"/>
  <c r="F119" i="6"/>
  <c r="C119" i="6"/>
  <c r="O118" i="6"/>
  <c r="L118" i="6"/>
  <c r="I118" i="6"/>
  <c r="F118" i="6"/>
  <c r="C118" i="6"/>
  <c r="O117" i="6"/>
  <c r="L117" i="6"/>
  <c r="I117" i="6"/>
  <c r="F117" i="6"/>
  <c r="C117" i="6"/>
  <c r="O116" i="6"/>
  <c r="L116" i="6"/>
  <c r="I116" i="6"/>
  <c r="F116" i="6"/>
  <c r="C116" i="6"/>
  <c r="O115" i="6"/>
  <c r="L115" i="6"/>
  <c r="I115" i="6"/>
  <c r="F115" i="6"/>
  <c r="C115" i="6"/>
  <c r="O114" i="6"/>
  <c r="L114" i="6"/>
  <c r="I114" i="6"/>
  <c r="F114" i="6"/>
  <c r="C114" i="6"/>
  <c r="O113" i="6"/>
  <c r="L113" i="6"/>
  <c r="I113" i="6"/>
  <c r="F113" i="6"/>
  <c r="C113" i="6"/>
  <c r="O112" i="6"/>
  <c r="L112" i="6"/>
  <c r="I112" i="6"/>
  <c r="F112" i="6"/>
  <c r="C112" i="6"/>
  <c r="O111" i="6"/>
  <c r="L111" i="6"/>
  <c r="I111" i="6"/>
  <c r="F111" i="6"/>
  <c r="C111" i="6"/>
  <c r="O110" i="6"/>
  <c r="L110" i="6"/>
  <c r="I110" i="6"/>
  <c r="F110" i="6"/>
  <c r="C110" i="6"/>
  <c r="O109" i="6"/>
  <c r="L109" i="6"/>
  <c r="I109" i="6"/>
  <c r="F109" i="6"/>
  <c r="C109" i="6"/>
  <c r="O108" i="6"/>
  <c r="L108" i="6"/>
  <c r="I108" i="6"/>
  <c r="F108" i="6"/>
  <c r="C108" i="6"/>
  <c r="O107" i="6"/>
  <c r="L107" i="6"/>
  <c r="I107" i="6"/>
  <c r="F107" i="6"/>
  <c r="C107" i="6"/>
  <c r="O106" i="6"/>
  <c r="L106" i="6"/>
  <c r="I106" i="6"/>
  <c r="F106" i="6"/>
  <c r="C106" i="6"/>
  <c r="O105" i="6"/>
  <c r="L105" i="6"/>
  <c r="I105" i="6"/>
  <c r="F105" i="6"/>
  <c r="C105" i="6"/>
  <c r="O104" i="6"/>
  <c r="L104" i="6"/>
  <c r="I104" i="6"/>
  <c r="F104" i="6"/>
  <c r="C104" i="6"/>
  <c r="O103" i="6"/>
  <c r="L103" i="6"/>
  <c r="I103" i="6"/>
  <c r="F103" i="6"/>
  <c r="C103" i="6"/>
  <c r="O102" i="6"/>
  <c r="L102" i="6"/>
  <c r="I102" i="6"/>
  <c r="F102" i="6"/>
  <c r="C102" i="6"/>
  <c r="O101" i="6"/>
  <c r="L101" i="6"/>
  <c r="I101" i="6"/>
  <c r="F101" i="6"/>
  <c r="C101" i="6"/>
  <c r="O100" i="6"/>
  <c r="L100" i="6"/>
  <c r="I100" i="6"/>
  <c r="F100" i="6"/>
  <c r="C100" i="6"/>
  <c r="O99" i="6"/>
  <c r="L99" i="6"/>
  <c r="I99" i="6"/>
  <c r="F99" i="6"/>
  <c r="C99" i="6"/>
  <c r="O98" i="6"/>
  <c r="L98" i="6"/>
  <c r="I98" i="6"/>
  <c r="F98" i="6"/>
  <c r="C98" i="6"/>
  <c r="O97" i="6"/>
  <c r="L97" i="6"/>
  <c r="I97" i="6"/>
  <c r="F97" i="6"/>
  <c r="C97" i="6"/>
  <c r="O96" i="6"/>
  <c r="L96" i="6"/>
  <c r="I96" i="6"/>
  <c r="F96" i="6"/>
  <c r="C96" i="6"/>
  <c r="O95" i="6"/>
  <c r="L95" i="6"/>
  <c r="I95" i="6"/>
  <c r="F95" i="6"/>
  <c r="C95" i="6"/>
  <c r="O94" i="6"/>
  <c r="L94" i="6"/>
  <c r="I94" i="6"/>
  <c r="F94" i="6"/>
  <c r="C94" i="6"/>
  <c r="O93" i="6"/>
  <c r="L93" i="6"/>
  <c r="I93" i="6"/>
  <c r="F93" i="6"/>
  <c r="C93" i="6"/>
  <c r="O92" i="6"/>
  <c r="L92" i="6"/>
  <c r="I92" i="6"/>
  <c r="F92" i="6"/>
  <c r="C92" i="6"/>
  <c r="O91" i="6"/>
  <c r="L91" i="6"/>
  <c r="I91" i="6"/>
  <c r="F91" i="6"/>
  <c r="C91" i="6"/>
  <c r="O90" i="6"/>
  <c r="L90" i="6"/>
  <c r="I90" i="6"/>
  <c r="F90" i="6"/>
  <c r="C90" i="6"/>
  <c r="O89" i="6"/>
  <c r="L89" i="6"/>
  <c r="I89" i="6"/>
  <c r="F89" i="6"/>
  <c r="C89" i="6"/>
  <c r="O88" i="6"/>
  <c r="L88" i="6"/>
  <c r="I88" i="6"/>
  <c r="F88" i="6"/>
  <c r="C88" i="6"/>
  <c r="O87" i="6"/>
  <c r="L87" i="6"/>
  <c r="I87" i="6"/>
  <c r="F87" i="6"/>
  <c r="C87" i="6"/>
  <c r="O86" i="6"/>
  <c r="L86" i="6"/>
  <c r="I86" i="6"/>
  <c r="F86" i="6"/>
  <c r="C86" i="6"/>
  <c r="O85" i="6"/>
  <c r="L85" i="6"/>
  <c r="I85" i="6"/>
  <c r="F85" i="6"/>
  <c r="C85" i="6"/>
  <c r="O84" i="6"/>
  <c r="L84" i="6"/>
  <c r="I84" i="6"/>
  <c r="F84" i="6"/>
  <c r="C84" i="6"/>
  <c r="O83" i="6"/>
  <c r="L83" i="6"/>
  <c r="I83" i="6"/>
  <c r="F83" i="6"/>
  <c r="C83" i="6"/>
  <c r="O82" i="6"/>
  <c r="L82" i="6"/>
  <c r="I82" i="6"/>
  <c r="F82" i="6"/>
  <c r="C82" i="6"/>
  <c r="O81" i="6"/>
  <c r="L81" i="6"/>
  <c r="I81" i="6"/>
  <c r="F81" i="6"/>
  <c r="C81" i="6"/>
  <c r="O80" i="6"/>
  <c r="L80" i="6"/>
  <c r="I80" i="6"/>
  <c r="F80" i="6"/>
  <c r="C80" i="6"/>
  <c r="O79" i="6"/>
  <c r="L79" i="6"/>
  <c r="I79" i="6"/>
  <c r="F79" i="6"/>
  <c r="C79" i="6"/>
  <c r="O78" i="6"/>
  <c r="L78" i="6"/>
  <c r="I78" i="6"/>
  <c r="F78" i="6"/>
  <c r="C78" i="6"/>
  <c r="O77" i="6"/>
  <c r="L77" i="6"/>
  <c r="I77" i="6"/>
  <c r="F77" i="6"/>
  <c r="C77" i="6"/>
  <c r="O76" i="6"/>
  <c r="L76" i="6"/>
  <c r="I76" i="6"/>
  <c r="F76" i="6"/>
  <c r="C76" i="6"/>
  <c r="O75" i="6"/>
  <c r="L75" i="6"/>
  <c r="I75" i="6"/>
  <c r="F75" i="6"/>
  <c r="C75" i="6"/>
  <c r="O74" i="6"/>
  <c r="L74" i="6"/>
  <c r="I74" i="6"/>
  <c r="F74" i="6"/>
  <c r="C74" i="6"/>
  <c r="O73" i="6"/>
  <c r="L73" i="6"/>
  <c r="I73" i="6"/>
  <c r="F73" i="6"/>
  <c r="C73" i="6"/>
  <c r="O72" i="6"/>
  <c r="L72" i="6"/>
  <c r="I72" i="6"/>
  <c r="F72" i="6"/>
  <c r="C72" i="6"/>
  <c r="O71" i="6"/>
  <c r="L71" i="6"/>
  <c r="I71" i="6"/>
  <c r="F71" i="6"/>
  <c r="C71" i="6"/>
  <c r="O70" i="6"/>
  <c r="L70" i="6"/>
  <c r="I70" i="6"/>
  <c r="F70" i="6"/>
  <c r="C70" i="6"/>
  <c r="O69" i="6"/>
  <c r="L69" i="6"/>
  <c r="I69" i="6"/>
  <c r="F69" i="6"/>
  <c r="C69" i="6"/>
  <c r="O68" i="6"/>
  <c r="L68" i="6"/>
  <c r="I68" i="6"/>
  <c r="F68" i="6"/>
  <c r="C68" i="6"/>
  <c r="O67" i="6"/>
  <c r="L67" i="6"/>
  <c r="I67" i="6"/>
  <c r="F67" i="6"/>
  <c r="C67" i="6"/>
  <c r="O66" i="6"/>
  <c r="L66" i="6"/>
  <c r="I66" i="6"/>
  <c r="F66" i="6"/>
  <c r="C66" i="6"/>
  <c r="O65" i="6"/>
  <c r="L65" i="6"/>
  <c r="I65" i="6"/>
  <c r="F65" i="6"/>
  <c r="C65" i="6"/>
  <c r="O64" i="6"/>
  <c r="L64" i="6"/>
  <c r="I64" i="6"/>
  <c r="F64" i="6"/>
  <c r="C64" i="6"/>
  <c r="O63" i="6"/>
  <c r="L63" i="6"/>
  <c r="I63" i="6"/>
  <c r="F63" i="6"/>
  <c r="C63" i="6"/>
  <c r="O62" i="6"/>
  <c r="L62" i="6"/>
  <c r="I62" i="6"/>
  <c r="F62" i="6"/>
  <c r="C62" i="6"/>
  <c r="O61" i="6"/>
  <c r="L61" i="6"/>
  <c r="I61" i="6"/>
  <c r="F61" i="6"/>
  <c r="C61" i="6"/>
  <c r="O60" i="6"/>
  <c r="L60" i="6"/>
  <c r="I60" i="6"/>
  <c r="F60" i="6"/>
  <c r="C60" i="6"/>
  <c r="O59" i="6"/>
  <c r="L59" i="6"/>
  <c r="I59" i="6"/>
  <c r="F59" i="6"/>
  <c r="C59" i="6"/>
  <c r="O58" i="6"/>
  <c r="L58" i="6"/>
  <c r="I58" i="6"/>
  <c r="F58" i="6"/>
  <c r="C58" i="6"/>
  <c r="O57" i="6"/>
  <c r="L57" i="6"/>
  <c r="I57" i="6"/>
  <c r="F57" i="6"/>
  <c r="C57" i="6"/>
  <c r="O56" i="6"/>
  <c r="L56" i="6"/>
  <c r="I56" i="6"/>
  <c r="F56" i="6"/>
  <c r="C56" i="6"/>
  <c r="O55" i="6"/>
  <c r="L55" i="6"/>
  <c r="I55" i="6"/>
  <c r="F55" i="6"/>
  <c r="C55" i="6"/>
  <c r="O54" i="6"/>
  <c r="L54" i="6"/>
  <c r="I54" i="6"/>
  <c r="F54" i="6"/>
  <c r="C54" i="6"/>
  <c r="O53" i="6"/>
  <c r="L53" i="6"/>
  <c r="I53" i="6"/>
  <c r="F53" i="6"/>
  <c r="C53" i="6"/>
  <c r="O52" i="6"/>
  <c r="L52" i="6"/>
  <c r="I52" i="6"/>
  <c r="F52" i="6"/>
  <c r="C52" i="6"/>
  <c r="O51" i="6"/>
  <c r="L51" i="6"/>
  <c r="I51" i="6"/>
  <c r="F51" i="6"/>
  <c r="C51" i="6"/>
  <c r="O50" i="6"/>
  <c r="L50" i="6"/>
  <c r="I50" i="6"/>
  <c r="F50" i="6"/>
  <c r="C50" i="6"/>
  <c r="O49" i="6"/>
  <c r="L49" i="6"/>
  <c r="I49" i="6"/>
  <c r="F49" i="6"/>
  <c r="C49" i="6"/>
  <c r="O48" i="6"/>
  <c r="L48" i="6"/>
  <c r="I48" i="6"/>
  <c r="F48" i="6"/>
  <c r="C48" i="6"/>
  <c r="O47" i="6"/>
  <c r="L47" i="6"/>
  <c r="I47" i="6"/>
  <c r="F47" i="6"/>
  <c r="C47" i="6"/>
  <c r="O46" i="6"/>
  <c r="L46" i="6"/>
  <c r="I46" i="6"/>
  <c r="F46" i="6"/>
  <c r="C46" i="6"/>
  <c r="O45" i="6"/>
  <c r="L45" i="6"/>
  <c r="I45" i="6"/>
  <c r="F45" i="6"/>
  <c r="C45" i="6"/>
  <c r="O44" i="6"/>
  <c r="L44" i="6"/>
  <c r="I44" i="6"/>
  <c r="F44" i="6"/>
  <c r="C44" i="6"/>
  <c r="O43" i="6"/>
  <c r="L43" i="6"/>
  <c r="I43" i="6"/>
  <c r="F43" i="6"/>
  <c r="C43" i="6"/>
  <c r="O42" i="6"/>
  <c r="L42" i="6"/>
  <c r="I42" i="6"/>
  <c r="F42" i="6"/>
  <c r="C42" i="6"/>
  <c r="O41" i="6"/>
  <c r="L41" i="6"/>
  <c r="I41" i="6"/>
  <c r="F41" i="6"/>
  <c r="C41" i="6"/>
  <c r="O40" i="6"/>
  <c r="L40" i="6"/>
  <c r="I40" i="6"/>
  <c r="F40" i="6"/>
  <c r="C40" i="6"/>
  <c r="O39" i="6"/>
  <c r="L39" i="6"/>
  <c r="I39" i="6"/>
  <c r="F39" i="6"/>
  <c r="C39" i="6"/>
  <c r="O38" i="6"/>
  <c r="L38" i="6"/>
  <c r="I38" i="6"/>
  <c r="F38" i="6"/>
  <c r="C38" i="6"/>
  <c r="O37" i="6"/>
  <c r="L37" i="6"/>
  <c r="I37" i="6"/>
  <c r="F37" i="6"/>
  <c r="C37" i="6"/>
  <c r="O36" i="6"/>
  <c r="L36" i="6"/>
  <c r="I36" i="6"/>
  <c r="F36" i="6"/>
  <c r="C36" i="6"/>
  <c r="O35" i="6"/>
  <c r="L35" i="6"/>
  <c r="I35" i="6"/>
  <c r="F35" i="6"/>
  <c r="C35" i="6"/>
  <c r="O34" i="6"/>
  <c r="L34" i="6"/>
  <c r="I34" i="6"/>
  <c r="F34" i="6"/>
  <c r="C34" i="6"/>
  <c r="O33" i="6"/>
  <c r="L33" i="6"/>
  <c r="I33" i="6"/>
  <c r="F33" i="6"/>
  <c r="C33" i="6"/>
  <c r="O32" i="6"/>
  <c r="L32" i="6"/>
  <c r="I32" i="6"/>
  <c r="F32" i="6"/>
  <c r="C32" i="6"/>
  <c r="O31" i="6"/>
  <c r="L31" i="6"/>
  <c r="I31" i="6"/>
  <c r="F31" i="6"/>
  <c r="C31" i="6"/>
  <c r="O30" i="6"/>
  <c r="L30" i="6"/>
  <c r="I30" i="6"/>
  <c r="F30" i="6"/>
  <c r="C30" i="6"/>
  <c r="O29" i="6"/>
  <c r="L29" i="6"/>
  <c r="I29" i="6"/>
  <c r="F29" i="6"/>
  <c r="C29" i="6"/>
  <c r="O28" i="6"/>
  <c r="L28" i="6"/>
  <c r="I28" i="6"/>
  <c r="F28" i="6"/>
  <c r="C28" i="6"/>
  <c r="O27" i="6"/>
  <c r="L27" i="6"/>
  <c r="I27" i="6"/>
  <c r="F27" i="6"/>
  <c r="C27" i="6"/>
  <c r="O26" i="6"/>
  <c r="L26" i="6"/>
  <c r="I26" i="6"/>
  <c r="F26" i="6"/>
  <c r="C26" i="6"/>
  <c r="O25" i="6"/>
  <c r="L25" i="6"/>
  <c r="I25" i="6"/>
  <c r="F25" i="6"/>
  <c r="C25" i="6"/>
  <c r="O24" i="6"/>
  <c r="L24" i="6"/>
  <c r="I24" i="6"/>
  <c r="F24" i="6"/>
  <c r="C24" i="6"/>
  <c r="O23" i="6"/>
  <c r="L23" i="6"/>
  <c r="I23" i="6"/>
  <c r="F23" i="6"/>
  <c r="C23" i="6"/>
  <c r="O22" i="6"/>
  <c r="L22" i="6"/>
  <c r="I22" i="6"/>
  <c r="F22" i="6"/>
  <c r="C22" i="6"/>
  <c r="O21" i="6"/>
  <c r="L21" i="6"/>
  <c r="I21" i="6"/>
  <c r="F21" i="6"/>
  <c r="C21" i="6"/>
  <c r="O20" i="6"/>
  <c r="L20" i="6"/>
  <c r="I20" i="6"/>
  <c r="F20" i="6"/>
  <c r="C20" i="6"/>
  <c r="O19" i="6"/>
  <c r="L19" i="6"/>
  <c r="I19" i="6"/>
  <c r="F19" i="6"/>
  <c r="C19" i="6"/>
  <c r="O18" i="6"/>
  <c r="L18" i="6"/>
  <c r="I18" i="6"/>
  <c r="F18" i="6"/>
  <c r="C18" i="6"/>
  <c r="O17" i="6"/>
  <c r="L17" i="6"/>
  <c r="I17" i="6"/>
  <c r="F17" i="6"/>
  <c r="C17" i="6"/>
  <c r="O16" i="6"/>
  <c r="L16" i="6"/>
  <c r="I16" i="6"/>
  <c r="F16" i="6"/>
  <c r="C16" i="6"/>
  <c r="O15" i="6"/>
  <c r="L15" i="6"/>
  <c r="I15" i="6"/>
  <c r="F15" i="6"/>
  <c r="C15" i="6"/>
  <c r="O14" i="6"/>
  <c r="L14" i="6"/>
  <c r="I14" i="6"/>
  <c r="F14" i="6"/>
  <c r="C14" i="6"/>
  <c r="L13" i="6"/>
  <c r="I13" i="6"/>
  <c r="F13" i="6"/>
  <c r="C13" i="6"/>
  <c r="O12" i="6"/>
  <c r="L12" i="6"/>
  <c r="I12" i="6"/>
  <c r="F12" i="6"/>
  <c r="C12" i="6"/>
  <c r="O11" i="6"/>
  <c r="L11" i="6"/>
  <c r="I11" i="6"/>
  <c r="F11" i="6"/>
  <c r="C11" i="6"/>
  <c r="O10" i="6"/>
  <c r="L10" i="6"/>
  <c r="I10" i="6"/>
  <c r="F10" i="6"/>
  <c r="C10" i="6"/>
  <c r="O9" i="6"/>
  <c r="L9" i="6"/>
  <c r="I9" i="6"/>
  <c r="F9" i="6"/>
  <c r="C9" i="6"/>
  <c r="O8" i="6"/>
  <c r="L8" i="6"/>
  <c r="I8" i="6"/>
  <c r="F8" i="6"/>
  <c r="C8" i="6"/>
  <c r="O7" i="6"/>
  <c r="L7" i="6"/>
  <c r="I7" i="6"/>
  <c r="F7" i="6"/>
  <c r="C7" i="6"/>
  <c r="O6" i="6"/>
  <c r="L6" i="6"/>
  <c r="I6" i="6"/>
  <c r="F6" i="6"/>
  <c r="C6" i="6"/>
  <c r="O5" i="6"/>
  <c r="P5" i="6" s="1"/>
  <c r="L5" i="6"/>
  <c r="M5" i="6" s="1"/>
  <c r="M6" i="6" s="1"/>
  <c r="M7" i="6" s="1"/>
  <c r="I5" i="6"/>
  <c r="J5" i="6" s="1"/>
  <c r="J6" i="6" s="1"/>
  <c r="J7" i="6" s="1"/>
  <c r="J8" i="6" s="1"/>
  <c r="J9" i="6" s="1"/>
  <c r="J10" i="6" s="1"/>
  <c r="J11" i="6" s="1"/>
  <c r="J12" i="6" s="1"/>
  <c r="J13" i="6" s="1"/>
  <c r="J14" i="6" s="1"/>
  <c r="J15" i="6" s="1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J71" i="6" s="1"/>
  <c r="J72" i="6" s="1"/>
  <c r="J73" i="6" s="1"/>
  <c r="J74" i="6" s="1"/>
  <c r="J75" i="6" s="1"/>
  <c r="J76" i="6" s="1"/>
  <c r="J77" i="6" s="1"/>
  <c r="J78" i="6" s="1"/>
  <c r="J79" i="6" s="1"/>
  <c r="J80" i="6" s="1"/>
  <c r="J81" i="6" s="1"/>
  <c r="J82" i="6" s="1"/>
  <c r="J83" i="6" s="1"/>
  <c r="J84" i="6" s="1"/>
  <c r="J85" i="6" s="1"/>
  <c r="J86" i="6" s="1"/>
  <c r="J87" i="6" s="1"/>
  <c r="J88" i="6" s="1"/>
  <c r="J89" i="6" s="1"/>
  <c r="J90" i="6" s="1"/>
  <c r="J91" i="6" s="1"/>
  <c r="J92" i="6" s="1"/>
  <c r="J93" i="6" s="1"/>
  <c r="J94" i="6" s="1"/>
  <c r="J95" i="6" s="1"/>
  <c r="J96" i="6" s="1"/>
  <c r="J97" i="6" s="1"/>
  <c r="J98" i="6" s="1"/>
  <c r="J99" i="6" s="1"/>
  <c r="J100" i="6" s="1"/>
  <c r="J101" i="6" s="1"/>
  <c r="J102" i="6" s="1"/>
  <c r="J103" i="6" s="1"/>
  <c r="J104" i="6" s="1"/>
  <c r="J105" i="6" s="1"/>
  <c r="J106" i="6" s="1"/>
  <c r="J107" i="6" s="1"/>
  <c r="J108" i="6" s="1"/>
  <c r="J109" i="6" s="1"/>
  <c r="J110" i="6" s="1"/>
  <c r="J111" i="6" s="1"/>
  <c r="J112" i="6" s="1"/>
  <c r="J113" i="6" s="1"/>
  <c r="J114" i="6" s="1"/>
  <c r="J115" i="6" s="1"/>
  <c r="J116" i="6" s="1"/>
  <c r="J117" i="6" s="1"/>
  <c r="J118" i="6" s="1"/>
  <c r="J119" i="6" s="1"/>
  <c r="J120" i="6" s="1"/>
  <c r="J121" i="6" s="1"/>
  <c r="J122" i="6" s="1"/>
  <c r="J123" i="6" s="1"/>
  <c r="J124" i="6" s="1"/>
  <c r="J125" i="6" s="1"/>
  <c r="J126" i="6" s="1"/>
  <c r="J127" i="6" s="1"/>
  <c r="J128" i="6" s="1"/>
  <c r="J129" i="6" s="1"/>
  <c r="J130" i="6" s="1"/>
  <c r="F5" i="6"/>
  <c r="G5" i="6" s="1"/>
  <c r="C5" i="6"/>
  <c r="D5" i="6" s="1"/>
  <c r="D6" i="6" s="1"/>
  <c r="I7" i="5" a="1"/>
  <c r="K7" i="5" s="1"/>
  <c r="P6" i="6" l="1"/>
  <c r="Q6" i="6" s="1"/>
  <c r="M8" i="6"/>
  <c r="M9" i="6" s="1"/>
  <c r="M10" i="6" s="1"/>
  <c r="M11" i="6" s="1"/>
  <c r="M12" i="6" s="1"/>
  <c r="M13" i="6" s="1"/>
  <c r="M14" i="6" s="1"/>
  <c r="M15" i="6" s="1"/>
  <c r="M16" i="6" s="1"/>
  <c r="M17" i="6" s="1"/>
  <c r="M18" i="6" s="1"/>
  <c r="M19" i="6" s="1"/>
  <c r="M20" i="6" s="1"/>
  <c r="M21" i="6" s="1"/>
  <c r="M22" i="6" s="1"/>
  <c r="M23" i="6" s="1"/>
  <c r="M24" i="6" s="1"/>
  <c r="M25" i="6" s="1"/>
  <c r="M26" i="6" s="1"/>
  <c r="M27" i="6" s="1"/>
  <c r="M28" i="6" s="1"/>
  <c r="M29" i="6" s="1"/>
  <c r="M30" i="6" s="1"/>
  <c r="M31" i="6" s="1"/>
  <c r="M32" i="6" s="1"/>
  <c r="M33" i="6" s="1"/>
  <c r="M34" i="6" s="1"/>
  <c r="M35" i="6" s="1"/>
  <c r="M36" i="6" s="1"/>
  <c r="M37" i="6" s="1"/>
  <c r="M38" i="6" s="1"/>
  <c r="M39" i="6" s="1"/>
  <c r="M40" i="6" s="1"/>
  <c r="M41" i="6" s="1"/>
  <c r="M42" i="6" s="1"/>
  <c r="M43" i="6" s="1"/>
  <c r="M44" i="6" s="1"/>
  <c r="M45" i="6" s="1"/>
  <c r="M46" i="6" s="1"/>
  <c r="M47" i="6" s="1"/>
  <c r="M48" i="6" s="1"/>
  <c r="M49" i="6" s="1"/>
  <c r="M50" i="6" s="1"/>
  <c r="M51" i="6" s="1"/>
  <c r="M52" i="6" s="1"/>
  <c r="M53" i="6" s="1"/>
  <c r="M54" i="6" s="1"/>
  <c r="M55" i="6" s="1"/>
  <c r="M56" i="6" s="1"/>
  <c r="M57" i="6" s="1"/>
  <c r="M58" i="6" s="1"/>
  <c r="M59" i="6" s="1"/>
  <c r="M60" i="6" s="1"/>
  <c r="M61" i="6" s="1"/>
  <c r="M62" i="6" s="1"/>
  <c r="M63" i="6" s="1"/>
  <c r="M64" i="6" s="1"/>
  <c r="M65" i="6" s="1"/>
  <c r="M66" i="6" s="1"/>
  <c r="M67" i="6" s="1"/>
  <c r="M68" i="6" s="1"/>
  <c r="M69" i="6" s="1"/>
  <c r="M70" i="6" s="1"/>
  <c r="M71" i="6" s="1"/>
  <c r="M72" i="6" s="1"/>
  <c r="M73" i="6" s="1"/>
  <c r="M74" i="6" s="1"/>
  <c r="M75" i="6" s="1"/>
  <c r="M76" i="6" s="1"/>
  <c r="M77" i="6" s="1"/>
  <c r="M78" i="6" s="1"/>
  <c r="M79" i="6" s="1"/>
  <c r="M80" i="6" s="1"/>
  <c r="M81" i="6" s="1"/>
  <c r="M82" i="6" s="1"/>
  <c r="M83" i="6" s="1"/>
  <c r="M84" i="6" s="1"/>
  <c r="M85" i="6" s="1"/>
  <c r="M86" i="6" s="1"/>
  <c r="M87" i="6" s="1"/>
  <c r="M88" i="6" s="1"/>
  <c r="M89" i="6" s="1"/>
  <c r="M90" i="6" s="1"/>
  <c r="M91" i="6" s="1"/>
  <c r="M92" i="6" s="1"/>
  <c r="M93" i="6" s="1"/>
  <c r="M94" i="6" s="1"/>
  <c r="M95" i="6" s="1"/>
  <c r="M96" i="6" s="1"/>
  <c r="M97" i="6" s="1"/>
  <c r="M98" i="6" s="1"/>
  <c r="M99" i="6" s="1"/>
  <c r="M100" i="6" s="1"/>
  <c r="M101" i="6" s="1"/>
  <c r="M102" i="6" s="1"/>
  <c r="M103" i="6" s="1"/>
  <c r="M104" i="6" s="1"/>
  <c r="M105" i="6" s="1"/>
  <c r="M106" i="6" s="1"/>
  <c r="M107" i="6" s="1"/>
  <c r="M108" i="6" s="1"/>
  <c r="M109" i="6" s="1"/>
  <c r="M110" i="6" s="1"/>
  <c r="M111" i="6" s="1"/>
  <c r="M112" i="6" s="1"/>
  <c r="M113" i="6" s="1"/>
  <c r="M114" i="6" s="1"/>
  <c r="M115" i="6" s="1"/>
  <c r="M116" i="6" s="1"/>
  <c r="M117" i="6" s="1"/>
  <c r="M118" i="6" s="1"/>
  <c r="M119" i="6" s="1"/>
  <c r="M120" i="6" s="1"/>
  <c r="M121" i="6" s="1"/>
  <c r="M122" i="6" s="1"/>
  <c r="M123" i="6" s="1"/>
  <c r="M124" i="6" s="1"/>
  <c r="M125" i="6" s="1"/>
  <c r="M126" i="6" s="1"/>
  <c r="M127" i="6" s="1"/>
  <c r="M128" i="6" s="1"/>
  <c r="M129" i="6" s="1"/>
  <c r="M130" i="6" s="1"/>
  <c r="D7" i="6"/>
  <c r="D8" i="6" s="1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D52" i="6" s="1"/>
  <c r="D53" i="6" s="1"/>
  <c r="D54" i="6" s="1"/>
  <c r="D55" i="6" s="1"/>
  <c r="D56" i="6" s="1"/>
  <c r="D57" i="6" s="1"/>
  <c r="D58" i="6" s="1"/>
  <c r="D59" i="6" s="1"/>
  <c r="D60" i="6" s="1"/>
  <c r="D61" i="6" s="1"/>
  <c r="D62" i="6" s="1"/>
  <c r="D63" i="6" s="1"/>
  <c r="D64" i="6" s="1"/>
  <c r="D65" i="6" s="1"/>
  <c r="D66" i="6" s="1"/>
  <c r="D67" i="6" s="1"/>
  <c r="D68" i="6" s="1"/>
  <c r="D69" i="6" s="1"/>
  <c r="D70" i="6" s="1"/>
  <c r="D71" i="6" s="1"/>
  <c r="D72" i="6" s="1"/>
  <c r="D73" i="6" s="1"/>
  <c r="D74" i="6" s="1"/>
  <c r="D75" i="6" s="1"/>
  <c r="D76" i="6" s="1"/>
  <c r="D77" i="6" s="1"/>
  <c r="D78" i="6" s="1"/>
  <c r="D79" i="6" s="1"/>
  <c r="D80" i="6" s="1"/>
  <c r="D81" i="6" s="1"/>
  <c r="D82" i="6" s="1"/>
  <c r="D83" i="6" s="1"/>
  <c r="D84" i="6" s="1"/>
  <c r="D85" i="6" s="1"/>
  <c r="D86" i="6" s="1"/>
  <c r="D87" i="6" s="1"/>
  <c r="D88" i="6" s="1"/>
  <c r="D89" i="6" s="1"/>
  <c r="D90" i="6" s="1"/>
  <c r="D91" i="6" s="1"/>
  <c r="D92" i="6" s="1"/>
  <c r="D93" i="6" s="1"/>
  <c r="D94" i="6" s="1"/>
  <c r="D95" i="6" s="1"/>
  <c r="D96" i="6" s="1"/>
  <c r="D97" i="6" s="1"/>
  <c r="D98" i="6" s="1"/>
  <c r="D99" i="6" s="1"/>
  <c r="D100" i="6" s="1"/>
  <c r="D101" i="6" s="1"/>
  <c r="D102" i="6" s="1"/>
  <c r="D103" i="6" s="1"/>
  <c r="D104" i="6" s="1"/>
  <c r="D105" i="6" s="1"/>
  <c r="D106" i="6" s="1"/>
  <c r="D107" i="6" s="1"/>
  <c r="D108" i="6" s="1"/>
  <c r="D109" i="6" s="1"/>
  <c r="D110" i="6" s="1"/>
  <c r="D111" i="6" s="1"/>
  <c r="D112" i="6" s="1"/>
  <c r="D113" i="6" s="1"/>
  <c r="D114" i="6" s="1"/>
  <c r="D115" i="6" s="1"/>
  <c r="D116" i="6" s="1"/>
  <c r="D117" i="6" s="1"/>
  <c r="D118" i="6" s="1"/>
  <c r="D119" i="6" s="1"/>
  <c r="D120" i="6" s="1"/>
  <c r="D121" i="6" s="1"/>
  <c r="D122" i="6" s="1"/>
  <c r="D123" i="6" s="1"/>
  <c r="D124" i="6" s="1"/>
  <c r="D125" i="6" s="1"/>
  <c r="D126" i="6" s="1"/>
  <c r="D127" i="6" s="1"/>
  <c r="D128" i="6" s="1"/>
  <c r="D129" i="6" s="1"/>
  <c r="D130" i="6" s="1"/>
  <c r="P7" i="6"/>
  <c r="G6" i="6"/>
  <c r="G7" i="6" s="1"/>
  <c r="G8" i="6" s="1"/>
  <c r="G9" i="6" s="1"/>
  <c r="G10" i="6" s="1"/>
  <c r="G11" i="6" s="1"/>
  <c r="G12" i="6" s="1"/>
  <c r="G13" i="6" s="1"/>
  <c r="G14" i="6" s="1"/>
  <c r="G15" i="6" s="1"/>
  <c r="G16" i="6" s="1"/>
  <c r="G17" i="6" s="1"/>
  <c r="G18" i="6" s="1"/>
  <c r="G19" i="6" s="1"/>
  <c r="G20" i="6" s="1"/>
  <c r="G21" i="6" s="1"/>
  <c r="G22" i="6" s="1"/>
  <c r="G23" i="6" s="1"/>
  <c r="G24" i="6" s="1"/>
  <c r="G25" i="6" s="1"/>
  <c r="G26" i="6" s="1"/>
  <c r="G27" i="6" s="1"/>
  <c r="G28" i="6" s="1"/>
  <c r="G29" i="6" s="1"/>
  <c r="G30" i="6" s="1"/>
  <c r="G31" i="6" s="1"/>
  <c r="G32" i="6" s="1"/>
  <c r="G33" i="6" s="1"/>
  <c r="G34" i="6" s="1"/>
  <c r="G35" i="6" s="1"/>
  <c r="G36" i="6" s="1"/>
  <c r="G37" i="6" s="1"/>
  <c r="G38" i="6" s="1"/>
  <c r="G39" i="6" s="1"/>
  <c r="G40" i="6" s="1"/>
  <c r="G41" i="6" s="1"/>
  <c r="G42" i="6" s="1"/>
  <c r="G43" i="6" s="1"/>
  <c r="G44" i="6" s="1"/>
  <c r="G45" i="6" s="1"/>
  <c r="G46" i="6" s="1"/>
  <c r="G47" i="6" s="1"/>
  <c r="G48" i="6" s="1"/>
  <c r="G49" i="6" s="1"/>
  <c r="G50" i="6" s="1"/>
  <c r="G51" i="6" s="1"/>
  <c r="G52" i="6" s="1"/>
  <c r="G53" i="6" s="1"/>
  <c r="G54" i="6" s="1"/>
  <c r="G55" i="6" s="1"/>
  <c r="G56" i="6" s="1"/>
  <c r="G57" i="6" s="1"/>
  <c r="G58" i="6" s="1"/>
  <c r="G59" i="6" s="1"/>
  <c r="G60" i="6" s="1"/>
  <c r="G61" i="6" s="1"/>
  <c r="G62" i="6" s="1"/>
  <c r="G63" i="6" s="1"/>
  <c r="G64" i="6" s="1"/>
  <c r="G65" i="6" s="1"/>
  <c r="G66" i="6" s="1"/>
  <c r="G67" i="6" s="1"/>
  <c r="G68" i="6" s="1"/>
  <c r="G69" i="6" s="1"/>
  <c r="G70" i="6" s="1"/>
  <c r="G71" i="6" s="1"/>
  <c r="G72" i="6" s="1"/>
  <c r="G73" i="6" s="1"/>
  <c r="G74" i="6" s="1"/>
  <c r="G75" i="6" s="1"/>
  <c r="G76" i="6" s="1"/>
  <c r="G77" i="6" s="1"/>
  <c r="G78" i="6" s="1"/>
  <c r="G79" i="6" s="1"/>
  <c r="G80" i="6" s="1"/>
  <c r="G81" i="6" s="1"/>
  <c r="G82" i="6" s="1"/>
  <c r="G83" i="6" s="1"/>
  <c r="G84" i="6" s="1"/>
  <c r="G85" i="6" s="1"/>
  <c r="G86" i="6" s="1"/>
  <c r="G87" i="6" s="1"/>
  <c r="G88" i="6" s="1"/>
  <c r="G89" i="6" s="1"/>
  <c r="G90" i="6" s="1"/>
  <c r="G91" i="6" s="1"/>
  <c r="G92" i="6" s="1"/>
  <c r="G93" i="6" s="1"/>
  <c r="G94" i="6" s="1"/>
  <c r="G95" i="6" s="1"/>
  <c r="G96" i="6" s="1"/>
  <c r="G97" i="6" s="1"/>
  <c r="G98" i="6" s="1"/>
  <c r="G99" i="6" s="1"/>
  <c r="G100" i="6" s="1"/>
  <c r="G101" i="6" s="1"/>
  <c r="G102" i="6" s="1"/>
  <c r="G103" i="6" s="1"/>
  <c r="G104" i="6" s="1"/>
  <c r="G105" i="6" s="1"/>
  <c r="G106" i="6" s="1"/>
  <c r="G107" i="6" s="1"/>
  <c r="G108" i="6" s="1"/>
  <c r="G109" i="6" s="1"/>
  <c r="G110" i="6" s="1"/>
  <c r="G111" i="6" s="1"/>
  <c r="G112" i="6" s="1"/>
  <c r="G113" i="6" s="1"/>
  <c r="G114" i="6" s="1"/>
  <c r="G115" i="6" s="1"/>
  <c r="G116" i="6" s="1"/>
  <c r="G117" i="6" s="1"/>
  <c r="G118" i="6" s="1"/>
  <c r="G119" i="6" s="1"/>
  <c r="G120" i="6" s="1"/>
  <c r="G121" i="6" s="1"/>
  <c r="G122" i="6" s="1"/>
  <c r="G123" i="6" s="1"/>
  <c r="G124" i="6" s="1"/>
  <c r="G125" i="6" s="1"/>
  <c r="G126" i="6" s="1"/>
  <c r="G127" i="6" s="1"/>
  <c r="G128" i="6" s="1"/>
  <c r="G129" i="6" s="1"/>
  <c r="G130" i="6" s="1"/>
  <c r="L7" i="5"/>
  <c r="J7" i="5"/>
  <c r="I7" i="5"/>
  <c r="S54" i="4"/>
  <c r="M131" i="4"/>
  <c r="K130" i="4"/>
  <c r="I130" i="4"/>
  <c r="G130" i="4"/>
  <c r="E130" i="4"/>
  <c r="C130" i="4"/>
  <c r="K129" i="4"/>
  <c r="I129" i="4"/>
  <c r="G129" i="4"/>
  <c r="E129" i="4"/>
  <c r="C129" i="4"/>
  <c r="K128" i="4"/>
  <c r="I128" i="4"/>
  <c r="G128" i="4"/>
  <c r="E128" i="4"/>
  <c r="C128" i="4"/>
  <c r="K127" i="4"/>
  <c r="I127" i="4"/>
  <c r="G127" i="4"/>
  <c r="E127" i="4"/>
  <c r="C127" i="4"/>
  <c r="K126" i="4"/>
  <c r="I126" i="4"/>
  <c r="G126" i="4"/>
  <c r="E126" i="4"/>
  <c r="C126" i="4"/>
  <c r="K125" i="4"/>
  <c r="I125" i="4"/>
  <c r="G125" i="4"/>
  <c r="E125" i="4"/>
  <c r="C125" i="4"/>
  <c r="K124" i="4"/>
  <c r="I124" i="4"/>
  <c r="G124" i="4"/>
  <c r="E124" i="4"/>
  <c r="C124" i="4"/>
  <c r="K123" i="4"/>
  <c r="I123" i="4"/>
  <c r="G123" i="4"/>
  <c r="E123" i="4"/>
  <c r="C123" i="4"/>
  <c r="K122" i="4"/>
  <c r="I122" i="4"/>
  <c r="G122" i="4"/>
  <c r="E122" i="4"/>
  <c r="C122" i="4"/>
  <c r="K121" i="4"/>
  <c r="I121" i="4"/>
  <c r="G121" i="4"/>
  <c r="E121" i="4"/>
  <c r="C121" i="4"/>
  <c r="K120" i="4"/>
  <c r="I120" i="4"/>
  <c r="G120" i="4"/>
  <c r="E120" i="4"/>
  <c r="C120" i="4"/>
  <c r="K119" i="4"/>
  <c r="I119" i="4"/>
  <c r="G119" i="4"/>
  <c r="E119" i="4"/>
  <c r="C119" i="4"/>
  <c r="K118" i="4"/>
  <c r="I118" i="4"/>
  <c r="G118" i="4"/>
  <c r="E118" i="4"/>
  <c r="C118" i="4"/>
  <c r="K117" i="4"/>
  <c r="I117" i="4"/>
  <c r="G117" i="4"/>
  <c r="E117" i="4"/>
  <c r="C117" i="4"/>
  <c r="K116" i="4"/>
  <c r="I116" i="4"/>
  <c r="G116" i="4"/>
  <c r="E116" i="4"/>
  <c r="C116" i="4"/>
  <c r="K115" i="4"/>
  <c r="I115" i="4"/>
  <c r="G115" i="4"/>
  <c r="E115" i="4"/>
  <c r="C115" i="4"/>
  <c r="K114" i="4"/>
  <c r="I114" i="4"/>
  <c r="G114" i="4"/>
  <c r="E114" i="4"/>
  <c r="C114" i="4"/>
  <c r="K113" i="4"/>
  <c r="I113" i="4"/>
  <c r="G113" i="4"/>
  <c r="E113" i="4"/>
  <c r="C113" i="4"/>
  <c r="K112" i="4"/>
  <c r="I112" i="4"/>
  <c r="G112" i="4"/>
  <c r="E112" i="4"/>
  <c r="C112" i="4"/>
  <c r="K111" i="4"/>
  <c r="I111" i="4"/>
  <c r="G111" i="4"/>
  <c r="E111" i="4"/>
  <c r="C111" i="4"/>
  <c r="K110" i="4"/>
  <c r="I110" i="4"/>
  <c r="G110" i="4"/>
  <c r="E110" i="4"/>
  <c r="C110" i="4"/>
  <c r="K109" i="4"/>
  <c r="I109" i="4"/>
  <c r="G109" i="4"/>
  <c r="E109" i="4"/>
  <c r="C109" i="4"/>
  <c r="K108" i="4"/>
  <c r="I108" i="4"/>
  <c r="G108" i="4"/>
  <c r="E108" i="4"/>
  <c r="C108" i="4"/>
  <c r="K107" i="4"/>
  <c r="I107" i="4"/>
  <c r="G107" i="4"/>
  <c r="E107" i="4"/>
  <c r="C107" i="4"/>
  <c r="K106" i="4"/>
  <c r="I106" i="4"/>
  <c r="G106" i="4"/>
  <c r="E106" i="4"/>
  <c r="C106" i="4"/>
  <c r="K105" i="4"/>
  <c r="I105" i="4"/>
  <c r="G105" i="4"/>
  <c r="E105" i="4"/>
  <c r="C105" i="4"/>
  <c r="K104" i="4"/>
  <c r="I104" i="4"/>
  <c r="G104" i="4"/>
  <c r="E104" i="4"/>
  <c r="C104" i="4"/>
  <c r="K103" i="4"/>
  <c r="I103" i="4"/>
  <c r="G103" i="4"/>
  <c r="E103" i="4"/>
  <c r="C103" i="4"/>
  <c r="K102" i="4"/>
  <c r="I102" i="4"/>
  <c r="G102" i="4"/>
  <c r="E102" i="4"/>
  <c r="C102" i="4"/>
  <c r="K101" i="4"/>
  <c r="I101" i="4"/>
  <c r="G101" i="4"/>
  <c r="E101" i="4"/>
  <c r="C101" i="4"/>
  <c r="K100" i="4"/>
  <c r="I100" i="4"/>
  <c r="G100" i="4"/>
  <c r="E100" i="4"/>
  <c r="C100" i="4"/>
  <c r="K99" i="4"/>
  <c r="I99" i="4"/>
  <c r="G99" i="4"/>
  <c r="E99" i="4"/>
  <c r="C99" i="4"/>
  <c r="K98" i="4"/>
  <c r="I98" i="4"/>
  <c r="G98" i="4"/>
  <c r="E98" i="4"/>
  <c r="C98" i="4"/>
  <c r="K97" i="4"/>
  <c r="I97" i="4"/>
  <c r="G97" i="4"/>
  <c r="E97" i="4"/>
  <c r="C97" i="4"/>
  <c r="K96" i="4"/>
  <c r="I96" i="4"/>
  <c r="G96" i="4"/>
  <c r="E96" i="4"/>
  <c r="C96" i="4"/>
  <c r="K95" i="4"/>
  <c r="I95" i="4"/>
  <c r="G95" i="4"/>
  <c r="E95" i="4"/>
  <c r="C95" i="4"/>
  <c r="K94" i="4"/>
  <c r="I94" i="4"/>
  <c r="G94" i="4"/>
  <c r="E94" i="4"/>
  <c r="C94" i="4"/>
  <c r="K93" i="4"/>
  <c r="I93" i="4"/>
  <c r="G93" i="4"/>
  <c r="E93" i="4"/>
  <c r="C93" i="4"/>
  <c r="K92" i="4"/>
  <c r="I92" i="4"/>
  <c r="G92" i="4"/>
  <c r="E92" i="4"/>
  <c r="C92" i="4"/>
  <c r="K91" i="4"/>
  <c r="I91" i="4"/>
  <c r="G91" i="4"/>
  <c r="E91" i="4"/>
  <c r="C91" i="4"/>
  <c r="K90" i="4"/>
  <c r="I90" i="4"/>
  <c r="G90" i="4"/>
  <c r="E90" i="4"/>
  <c r="C90" i="4"/>
  <c r="K89" i="4"/>
  <c r="I89" i="4"/>
  <c r="G89" i="4"/>
  <c r="E89" i="4"/>
  <c r="C89" i="4"/>
  <c r="K88" i="4"/>
  <c r="I88" i="4"/>
  <c r="G88" i="4"/>
  <c r="E88" i="4"/>
  <c r="C88" i="4"/>
  <c r="K87" i="4"/>
  <c r="I87" i="4"/>
  <c r="G87" i="4"/>
  <c r="E87" i="4"/>
  <c r="C87" i="4"/>
  <c r="K86" i="4"/>
  <c r="I86" i="4"/>
  <c r="G86" i="4"/>
  <c r="E86" i="4"/>
  <c r="C86" i="4"/>
  <c r="K85" i="4"/>
  <c r="I85" i="4"/>
  <c r="G85" i="4"/>
  <c r="E85" i="4"/>
  <c r="C85" i="4"/>
  <c r="K84" i="4"/>
  <c r="I84" i="4"/>
  <c r="G84" i="4"/>
  <c r="E84" i="4"/>
  <c r="C84" i="4"/>
  <c r="K83" i="4"/>
  <c r="I83" i="4"/>
  <c r="G83" i="4"/>
  <c r="E83" i="4"/>
  <c r="C83" i="4"/>
  <c r="K82" i="4"/>
  <c r="I82" i="4"/>
  <c r="G82" i="4"/>
  <c r="E82" i="4"/>
  <c r="C82" i="4"/>
  <c r="K81" i="4"/>
  <c r="I81" i="4"/>
  <c r="G81" i="4"/>
  <c r="E81" i="4"/>
  <c r="C81" i="4"/>
  <c r="K80" i="4"/>
  <c r="I80" i="4"/>
  <c r="G80" i="4"/>
  <c r="E80" i="4"/>
  <c r="C80" i="4"/>
  <c r="K79" i="4"/>
  <c r="I79" i="4"/>
  <c r="G79" i="4"/>
  <c r="E79" i="4"/>
  <c r="C79" i="4"/>
  <c r="K78" i="4"/>
  <c r="I78" i="4"/>
  <c r="G78" i="4"/>
  <c r="E78" i="4"/>
  <c r="C78" i="4"/>
  <c r="K77" i="4"/>
  <c r="I77" i="4"/>
  <c r="G77" i="4"/>
  <c r="E77" i="4"/>
  <c r="C77" i="4"/>
  <c r="K76" i="4"/>
  <c r="I76" i="4"/>
  <c r="G76" i="4"/>
  <c r="E76" i="4"/>
  <c r="C76" i="4"/>
  <c r="K75" i="4"/>
  <c r="I75" i="4"/>
  <c r="G75" i="4"/>
  <c r="E75" i="4"/>
  <c r="C75" i="4"/>
  <c r="K74" i="4"/>
  <c r="I74" i="4"/>
  <c r="G74" i="4"/>
  <c r="E74" i="4"/>
  <c r="C74" i="4"/>
  <c r="K73" i="4"/>
  <c r="I73" i="4"/>
  <c r="G73" i="4"/>
  <c r="E73" i="4"/>
  <c r="C73" i="4"/>
  <c r="K72" i="4"/>
  <c r="I72" i="4"/>
  <c r="G72" i="4"/>
  <c r="E72" i="4"/>
  <c r="C72" i="4"/>
  <c r="K71" i="4"/>
  <c r="I71" i="4"/>
  <c r="G71" i="4"/>
  <c r="E71" i="4"/>
  <c r="C71" i="4"/>
  <c r="K70" i="4"/>
  <c r="I70" i="4"/>
  <c r="G70" i="4"/>
  <c r="E70" i="4"/>
  <c r="C70" i="4"/>
  <c r="K69" i="4"/>
  <c r="I69" i="4"/>
  <c r="G69" i="4"/>
  <c r="E69" i="4"/>
  <c r="C69" i="4"/>
  <c r="K68" i="4"/>
  <c r="I68" i="4"/>
  <c r="G68" i="4"/>
  <c r="E68" i="4"/>
  <c r="C68" i="4"/>
  <c r="K67" i="4"/>
  <c r="I67" i="4"/>
  <c r="G67" i="4"/>
  <c r="E67" i="4"/>
  <c r="C67" i="4"/>
  <c r="K66" i="4"/>
  <c r="I66" i="4"/>
  <c r="G66" i="4"/>
  <c r="E66" i="4"/>
  <c r="C66" i="4"/>
  <c r="K65" i="4"/>
  <c r="I65" i="4"/>
  <c r="G65" i="4"/>
  <c r="E65" i="4"/>
  <c r="C65" i="4"/>
  <c r="K64" i="4"/>
  <c r="I64" i="4"/>
  <c r="G64" i="4"/>
  <c r="E64" i="4"/>
  <c r="C64" i="4"/>
  <c r="K63" i="4"/>
  <c r="I63" i="4"/>
  <c r="G63" i="4"/>
  <c r="E63" i="4"/>
  <c r="C63" i="4"/>
  <c r="K62" i="4"/>
  <c r="I62" i="4"/>
  <c r="G62" i="4"/>
  <c r="E62" i="4"/>
  <c r="C62" i="4"/>
  <c r="K61" i="4"/>
  <c r="I61" i="4"/>
  <c r="G61" i="4"/>
  <c r="E61" i="4"/>
  <c r="C61" i="4"/>
  <c r="K60" i="4"/>
  <c r="I60" i="4"/>
  <c r="G60" i="4"/>
  <c r="E60" i="4"/>
  <c r="C60" i="4"/>
  <c r="K59" i="4"/>
  <c r="I59" i="4"/>
  <c r="G59" i="4"/>
  <c r="E59" i="4"/>
  <c r="C59" i="4"/>
  <c r="K58" i="4"/>
  <c r="I58" i="4"/>
  <c r="G58" i="4"/>
  <c r="E58" i="4"/>
  <c r="C58" i="4"/>
  <c r="K57" i="4"/>
  <c r="I57" i="4"/>
  <c r="G57" i="4"/>
  <c r="E57" i="4"/>
  <c r="C57" i="4"/>
  <c r="K56" i="4"/>
  <c r="I56" i="4"/>
  <c r="G56" i="4"/>
  <c r="E56" i="4"/>
  <c r="C56" i="4"/>
  <c r="K55" i="4"/>
  <c r="I55" i="4"/>
  <c r="G55" i="4"/>
  <c r="E55" i="4"/>
  <c r="C55" i="4"/>
  <c r="K54" i="4"/>
  <c r="I54" i="4"/>
  <c r="G54" i="4"/>
  <c r="E54" i="4"/>
  <c r="C54" i="4"/>
  <c r="K53" i="4"/>
  <c r="I53" i="4"/>
  <c r="G53" i="4"/>
  <c r="E53" i="4"/>
  <c r="C53" i="4"/>
  <c r="K52" i="4"/>
  <c r="I52" i="4"/>
  <c r="G52" i="4"/>
  <c r="E52" i="4"/>
  <c r="C52" i="4"/>
  <c r="K51" i="4"/>
  <c r="I51" i="4"/>
  <c r="G51" i="4"/>
  <c r="E51" i="4"/>
  <c r="C51" i="4"/>
  <c r="K50" i="4"/>
  <c r="I50" i="4"/>
  <c r="G50" i="4"/>
  <c r="E50" i="4"/>
  <c r="C50" i="4"/>
  <c r="K49" i="4"/>
  <c r="I49" i="4"/>
  <c r="G49" i="4"/>
  <c r="E49" i="4"/>
  <c r="C49" i="4"/>
  <c r="K48" i="4"/>
  <c r="I48" i="4"/>
  <c r="G48" i="4"/>
  <c r="E48" i="4"/>
  <c r="C48" i="4"/>
  <c r="K47" i="4"/>
  <c r="I47" i="4"/>
  <c r="G47" i="4"/>
  <c r="E47" i="4"/>
  <c r="C47" i="4"/>
  <c r="K46" i="4"/>
  <c r="I46" i="4"/>
  <c r="G46" i="4"/>
  <c r="E46" i="4"/>
  <c r="C46" i="4"/>
  <c r="K45" i="4"/>
  <c r="I45" i="4"/>
  <c r="G45" i="4"/>
  <c r="E45" i="4"/>
  <c r="C45" i="4"/>
  <c r="K44" i="4"/>
  <c r="I44" i="4"/>
  <c r="G44" i="4"/>
  <c r="E44" i="4"/>
  <c r="C44" i="4"/>
  <c r="K43" i="4"/>
  <c r="I43" i="4"/>
  <c r="G43" i="4"/>
  <c r="E43" i="4"/>
  <c r="C43" i="4"/>
  <c r="K42" i="4"/>
  <c r="I42" i="4"/>
  <c r="G42" i="4"/>
  <c r="E42" i="4"/>
  <c r="C42" i="4"/>
  <c r="K41" i="4"/>
  <c r="I41" i="4"/>
  <c r="G41" i="4"/>
  <c r="E41" i="4"/>
  <c r="C41" i="4"/>
  <c r="K40" i="4"/>
  <c r="I40" i="4"/>
  <c r="G40" i="4"/>
  <c r="E40" i="4"/>
  <c r="C40" i="4"/>
  <c r="K39" i="4"/>
  <c r="I39" i="4"/>
  <c r="G39" i="4"/>
  <c r="E39" i="4"/>
  <c r="C39" i="4"/>
  <c r="K38" i="4"/>
  <c r="I38" i="4"/>
  <c r="G38" i="4"/>
  <c r="E38" i="4"/>
  <c r="C38" i="4"/>
  <c r="K37" i="4"/>
  <c r="I37" i="4"/>
  <c r="G37" i="4"/>
  <c r="E37" i="4"/>
  <c r="C37" i="4"/>
  <c r="K36" i="4"/>
  <c r="I36" i="4"/>
  <c r="G36" i="4"/>
  <c r="E36" i="4"/>
  <c r="C36" i="4"/>
  <c r="K35" i="4"/>
  <c r="I35" i="4"/>
  <c r="G35" i="4"/>
  <c r="E35" i="4"/>
  <c r="C35" i="4"/>
  <c r="K34" i="4"/>
  <c r="I34" i="4"/>
  <c r="G34" i="4"/>
  <c r="E34" i="4"/>
  <c r="C34" i="4"/>
  <c r="K33" i="4"/>
  <c r="I33" i="4"/>
  <c r="G33" i="4"/>
  <c r="E33" i="4"/>
  <c r="C33" i="4"/>
  <c r="K32" i="4"/>
  <c r="I32" i="4"/>
  <c r="G32" i="4"/>
  <c r="E32" i="4"/>
  <c r="C32" i="4"/>
  <c r="K31" i="4"/>
  <c r="I31" i="4"/>
  <c r="G31" i="4"/>
  <c r="E31" i="4"/>
  <c r="C31" i="4"/>
  <c r="K30" i="4"/>
  <c r="I30" i="4"/>
  <c r="G30" i="4"/>
  <c r="E30" i="4"/>
  <c r="C30" i="4"/>
  <c r="K29" i="4"/>
  <c r="I29" i="4"/>
  <c r="G29" i="4"/>
  <c r="E29" i="4"/>
  <c r="C29" i="4"/>
  <c r="K28" i="4"/>
  <c r="I28" i="4"/>
  <c r="G28" i="4"/>
  <c r="E28" i="4"/>
  <c r="C28" i="4"/>
  <c r="K27" i="4"/>
  <c r="I27" i="4"/>
  <c r="G27" i="4"/>
  <c r="E27" i="4"/>
  <c r="C27" i="4"/>
  <c r="K26" i="4"/>
  <c r="I26" i="4"/>
  <c r="G26" i="4"/>
  <c r="E26" i="4"/>
  <c r="C26" i="4"/>
  <c r="K25" i="4"/>
  <c r="I25" i="4"/>
  <c r="G25" i="4"/>
  <c r="E25" i="4"/>
  <c r="C25" i="4"/>
  <c r="K24" i="4"/>
  <c r="I24" i="4"/>
  <c r="G24" i="4"/>
  <c r="E24" i="4"/>
  <c r="C24" i="4"/>
  <c r="K23" i="4"/>
  <c r="I23" i="4"/>
  <c r="G23" i="4"/>
  <c r="E23" i="4"/>
  <c r="C23" i="4"/>
  <c r="K22" i="4"/>
  <c r="I22" i="4"/>
  <c r="G22" i="4"/>
  <c r="E22" i="4"/>
  <c r="C22" i="4"/>
  <c r="K21" i="4"/>
  <c r="I21" i="4"/>
  <c r="G21" i="4"/>
  <c r="E21" i="4"/>
  <c r="C21" i="4"/>
  <c r="K20" i="4"/>
  <c r="I20" i="4"/>
  <c r="G20" i="4"/>
  <c r="E20" i="4"/>
  <c r="C20" i="4"/>
  <c r="K19" i="4"/>
  <c r="I19" i="4"/>
  <c r="G19" i="4"/>
  <c r="E19" i="4"/>
  <c r="C19" i="4"/>
  <c r="K18" i="4"/>
  <c r="I18" i="4"/>
  <c r="G18" i="4"/>
  <c r="E18" i="4"/>
  <c r="C18" i="4"/>
  <c r="K17" i="4"/>
  <c r="I17" i="4"/>
  <c r="G17" i="4"/>
  <c r="E17" i="4"/>
  <c r="C17" i="4"/>
  <c r="K16" i="4"/>
  <c r="I16" i="4"/>
  <c r="G16" i="4"/>
  <c r="E16" i="4"/>
  <c r="C16" i="4"/>
  <c r="K15" i="4"/>
  <c r="I15" i="4"/>
  <c r="G15" i="4"/>
  <c r="E15" i="4"/>
  <c r="C15" i="4"/>
  <c r="K14" i="4"/>
  <c r="I14" i="4"/>
  <c r="G14" i="4"/>
  <c r="E14" i="4"/>
  <c r="C14" i="4"/>
  <c r="K13" i="4"/>
  <c r="I13" i="4"/>
  <c r="G13" i="4"/>
  <c r="E13" i="4"/>
  <c r="C13" i="4"/>
  <c r="K12" i="4"/>
  <c r="I12" i="4"/>
  <c r="G12" i="4"/>
  <c r="E12" i="4"/>
  <c r="C12" i="4"/>
  <c r="K11" i="4"/>
  <c r="I11" i="4"/>
  <c r="G11" i="4"/>
  <c r="E11" i="4"/>
  <c r="C11" i="4"/>
  <c r="K10" i="4"/>
  <c r="I10" i="4"/>
  <c r="G10" i="4"/>
  <c r="E10" i="4"/>
  <c r="C10" i="4"/>
  <c r="K9" i="4"/>
  <c r="I9" i="4"/>
  <c r="G9" i="4"/>
  <c r="E9" i="4"/>
  <c r="C9" i="4"/>
  <c r="K8" i="4"/>
  <c r="I8" i="4"/>
  <c r="G8" i="4"/>
  <c r="E8" i="4"/>
  <c r="C8" i="4"/>
  <c r="K7" i="4"/>
  <c r="I7" i="4"/>
  <c r="G7" i="4"/>
  <c r="E7" i="4"/>
  <c r="C7" i="4"/>
  <c r="K6" i="4"/>
  <c r="I6" i="4"/>
  <c r="G6" i="4"/>
  <c r="E6" i="4"/>
  <c r="C6" i="4"/>
  <c r="K5" i="4"/>
  <c r="I5" i="4"/>
  <c r="G5" i="4"/>
  <c r="E5" i="4"/>
  <c r="C5" i="4"/>
  <c r="P8" i="6" l="1"/>
  <c r="Q7" i="6"/>
  <c r="L124" i="4"/>
  <c r="N90" i="4"/>
  <c r="L112" i="4"/>
  <c r="O121" i="4"/>
  <c r="S25" i="4"/>
  <c r="O6" i="4"/>
  <c r="N23" i="4"/>
  <c r="O34" i="4"/>
  <c r="L37" i="4"/>
  <c r="O114" i="4"/>
  <c r="L117" i="4"/>
  <c r="S27" i="4"/>
  <c r="T51" i="4" s="1"/>
  <c r="O5" i="4"/>
  <c r="S28" i="4"/>
  <c r="T52" i="4" s="1"/>
  <c r="N14" i="4"/>
  <c r="L24" i="4"/>
  <c r="M27" i="4"/>
  <c r="O37" i="4"/>
  <c r="N42" i="4"/>
  <c r="L52" i="4"/>
  <c r="M55" i="4"/>
  <c r="N70" i="4"/>
  <c r="L84" i="4"/>
  <c r="L96" i="4"/>
  <c r="M99" i="4"/>
  <c r="O109" i="4"/>
  <c r="O125" i="4"/>
  <c r="O129" i="4"/>
  <c r="S29" i="4"/>
  <c r="T53" i="4" s="1"/>
  <c r="L9" i="4"/>
  <c r="L13" i="4"/>
  <c r="O22" i="4"/>
  <c r="O26" i="4"/>
  <c r="M48" i="4"/>
  <c r="O82" i="4"/>
  <c r="G131" i="4"/>
  <c r="N74" i="4" s="1"/>
  <c r="L57" i="4"/>
  <c r="L77" i="4"/>
  <c r="O90" i="4"/>
  <c r="N103" i="4"/>
  <c r="L113" i="4"/>
  <c r="M9" i="4"/>
  <c r="L54" i="4"/>
  <c r="N60" i="4"/>
  <c r="L49" i="4"/>
  <c r="O70" i="4"/>
  <c r="O8" i="4"/>
  <c r="M10" i="4"/>
  <c r="L15" i="4"/>
  <c r="O16" i="4"/>
  <c r="N21" i="4"/>
  <c r="L23" i="4"/>
  <c r="N29" i="4"/>
  <c r="O32" i="4"/>
  <c r="M34" i="4"/>
  <c r="N37" i="4"/>
  <c r="M38" i="4"/>
  <c r="N41" i="4"/>
  <c r="M42" i="4"/>
  <c r="N45" i="4"/>
  <c r="L47" i="4"/>
  <c r="L51" i="4"/>
  <c r="L55" i="4"/>
  <c r="L63" i="4"/>
  <c r="L67" i="4"/>
  <c r="L71" i="4"/>
  <c r="O72" i="4"/>
  <c r="O76" i="4"/>
  <c r="O80" i="4"/>
  <c r="N85" i="4"/>
  <c r="O88" i="4"/>
  <c r="N89" i="4"/>
  <c r="O92" i="4"/>
  <c r="N93" i="4"/>
  <c r="O96" i="4"/>
  <c r="M98" i="4"/>
  <c r="N101" i="4"/>
  <c r="M102" i="4"/>
  <c r="N105" i="4"/>
  <c r="M106" i="4"/>
  <c r="N109" i="4"/>
  <c r="L111" i="4"/>
  <c r="L115" i="4"/>
  <c r="L119" i="4"/>
  <c r="L127" i="4"/>
  <c r="S26" i="4"/>
  <c r="T50" i="4" s="1"/>
  <c r="K131" i="4"/>
  <c r="I131" i="4"/>
  <c r="O117" i="4" s="1"/>
  <c r="C131" i="4"/>
  <c r="E131" i="4"/>
  <c r="P9" i="6" l="1"/>
  <c r="Q8" i="6"/>
  <c r="P14" i="4"/>
  <c r="P6" i="4"/>
  <c r="P42" i="4"/>
  <c r="P62" i="4"/>
  <c r="P78" i="4"/>
  <c r="P94" i="4"/>
  <c r="P110" i="4"/>
  <c r="P26" i="4"/>
  <c r="P38" i="4"/>
  <c r="P58" i="4"/>
  <c r="P74" i="4"/>
  <c r="P90" i="4"/>
  <c r="P106" i="4"/>
  <c r="P46" i="4"/>
  <c r="P98" i="4"/>
  <c r="P118" i="4"/>
  <c r="P130" i="4"/>
  <c r="P22" i="4"/>
  <c r="P30" i="4"/>
  <c r="P86" i="4"/>
  <c r="P10" i="4"/>
  <c r="P82" i="4"/>
  <c r="P114" i="4"/>
  <c r="P126" i="4"/>
  <c r="P57" i="4"/>
  <c r="P121" i="4"/>
  <c r="P70" i="4"/>
  <c r="P54" i="4"/>
  <c r="P85" i="4"/>
  <c r="P102" i="4"/>
  <c r="P37" i="4"/>
  <c r="P60" i="4"/>
  <c r="P122" i="4"/>
  <c r="P20" i="4"/>
  <c r="P120" i="4"/>
  <c r="P68" i="4"/>
  <c r="P32" i="4"/>
  <c r="P76" i="4"/>
  <c r="P84" i="4"/>
  <c r="P21" i="4"/>
  <c r="P12" i="4"/>
  <c r="P104" i="4"/>
  <c r="P53" i="4"/>
  <c r="P49" i="4"/>
  <c r="P77" i="4"/>
  <c r="P105" i="4"/>
  <c r="P50" i="4"/>
  <c r="P73" i="4"/>
  <c r="P7" i="4"/>
  <c r="P23" i="4"/>
  <c r="P39" i="4"/>
  <c r="P55" i="4"/>
  <c r="P71" i="4"/>
  <c r="P87" i="4"/>
  <c r="P103" i="4"/>
  <c r="P119" i="4"/>
  <c r="P108" i="4"/>
  <c r="P116" i="4"/>
  <c r="P124" i="4"/>
  <c r="P40" i="4"/>
  <c r="P100" i="4"/>
  <c r="P8" i="4"/>
  <c r="P36" i="4"/>
  <c r="P72" i="4"/>
  <c r="P88" i="4"/>
  <c r="P25" i="4"/>
  <c r="P113" i="4"/>
  <c r="P117" i="4"/>
  <c r="P28" i="4"/>
  <c r="P56" i="4"/>
  <c r="P92" i="4"/>
  <c r="P17" i="4"/>
  <c r="P61" i="4"/>
  <c r="P89" i="4"/>
  <c r="P18" i="4"/>
  <c r="P15" i="4"/>
  <c r="P127" i="4"/>
  <c r="P67" i="4"/>
  <c r="P34" i="4"/>
  <c r="M21" i="4"/>
  <c r="M13" i="4"/>
  <c r="M37" i="4"/>
  <c r="M61" i="4"/>
  <c r="M69" i="4"/>
  <c r="M85" i="4"/>
  <c r="M101" i="4"/>
  <c r="M33" i="4"/>
  <c r="M53" i="4"/>
  <c r="M81" i="4"/>
  <c r="M97" i="4"/>
  <c r="M113" i="4"/>
  <c r="M17" i="4"/>
  <c r="M73" i="4"/>
  <c r="M105" i="4"/>
  <c r="M125" i="4"/>
  <c r="M93" i="4"/>
  <c r="M121" i="4"/>
  <c r="M45" i="4"/>
  <c r="M65" i="4"/>
  <c r="M89" i="4"/>
  <c r="M117" i="4"/>
  <c r="M129" i="4"/>
  <c r="M130" i="4"/>
  <c r="M29" i="4"/>
  <c r="M52" i="4"/>
  <c r="M128" i="4"/>
  <c r="M77" i="4"/>
  <c r="M49" i="4"/>
  <c r="M127" i="4"/>
  <c r="M92" i="4"/>
  <c r="M109" i="4"/>
  <c r="M5" i="4"/>
  <c r="M75" i="4"/>
  <c r="M115" i="4"/>
  <c r="M123" i="4"/>
  <c r="M8" i="4"/>
  <c r="M76" i="4"/>
  <c r="M108" i="4"/>
  <c r="M116" i="4"/>
  <c r="M120" i="4"/>
  <c r="M124" i="4"/>
  <c r="M19" i="4"/>
  <c r="M39" i="4"/>
  <c r="M47" i="4"/>
  <c r="M111" i="4"/>
  <c r="M28" i="4"/>
  <c r="M36" i="4"/>
  <c r="M72" i="4"/>
  <c r="M68" i="4"/>
  <c r="M112" i="4"/>
  <c r="M25" i="4"/>
  <c r="M14" i="4"/>
  <c r="M30" i="4"/>
  <c r="M46" i="4"/>
  <c r="M62" i="4"/>
  <c r="M78" i="4"/>
  <c r="M94" i="4"/>
  <c r="M110" i="4"/>
  <c r="M126" i="4"/>
  <c r="M35" i="4"/>
  <c r="M12" i="4"/>
  <c r="M71" i="4"/>
  <c r="M32" i="4"/>
  <c r="M107" i="4"/>
  <c r="M15" i="4"/>
  <c r="M23" i="4"/>
  <c r="M43" i="4"/>
  <c r="M51" i="4"/>
  <c r="M95" i="4"/>
  <c r="M119" i="4"/>
  <c r="M104" i="4"/>
  <c r="M63" i="4"/>
  <c r="M79" i="4"/>
  <c r="M24" i="4"/>
  <c r="M44" i="4"/>
  <c r="M96" i="4"/>
  <c r="M57" i="4"/>
  <c r="M40" i="4"/>
  <c r="M56" i="4"/>
  <c r="M6" i="4"/>
  <c r="M22" i="4"/>
  <c r="M118" i="4"/>
  <c r="P83" i="4"/>
  <c r="P75" i="4"/>
  <c r="M58" i="4"/>
  <c r="M50" i="4"/>
  <c r="P65" i="4"/>
  <c r="P45" i="4"/>
  <c r="N28" i="4"/>
  <c r="M100" i="4"/>
  <c r="N87" i="4"/>
  <c r="N71" i="4"/>
  <c r="N75" i="4"/>
  <c r="N39" i="4"/>
  <c r="P80" i="4"/>
  <c r="P69" i="4"/>
  <c r="M20" i="4"/>
  <c r="M83" i="4"/>
  <c r="N46" i="4"/>
  <c r="L18" i="4"/>
  <c r="L26" i="4"/>
  <c r="L30" i="4"/>
  <c r="L50" i="4"/>
  <c r="L82" i="4"/>
  <c r="L98" i="4"/>
  <c r="L114" i="4"/>
  <c r="L14" i="4"/>
  <c r="L46" i="4"/>
  <c r="L66" i="4"/>
  <c r="L78" i="4"/>
  <c r="L94" i="4"/>
  <c r="L110" i="4"/>
  <c r="L58" i="4"/>
  <c r="L86" i="4"/>
  <c r="L122" i="4"/>
  <c r="L10" i="4"/>
  <c r="L42" i="4"/>
  <c r="L62" i="4"/>
  <c r="L74" i="4"/>
  <c r="L106" i="4"/>
  <c r="L118" i="4"/>
  <c r="L130" i="4"/>
  <c r="L34" i="4"/>
  <c r="L70" i="4"/>
  <c r="L102" i="4"/>
  <c r="L73" i="4"/>
  <c r="L90" i="4"/>
  <c r="L8" i="4"/>
  <c r="L25" i="4"/>
  <c r="L88" i="4"/>
  <c r="L105" i="4"/>
  <c r="L125" i="4"/>
  <c r="L126" i="4"/>
  <c r="L12" i="4"/>
  <c r="L40" i="4"/>
  <c r="L48" i="4"/>
  <c r="L92" i="4"/>
  <c r="L29" i="4"/>
  <c r="L101" i="4"/>
  <c r="L129" i="4"/>
  <c r="L32" i="4"/>
  <c r="L60" i="4"/>
  <c r="L68" i="4"/>
  <c r="L76" i="4"/>
  <c r="L128" i="4"/>
  <c r="L21" i="4"/>
  <c r="L89" i="4"/>
  <c r="L93" i="4"/>
  <c r="L38" i="4"/>
  <c r="L53" i="4"/>
  <c r="L11" i="4"/>
  <c r="L27" i="4"/>
  <c r="L43" i="4"/>
  <c r="L59" i="4"/>
  <c r="L75" i="4"/>
  <c r="L91" i="4"/>
  <c r="L107" i="4"/>
  <c r="L123" i="4"/>
  <c r="L20" i="4"/>
  <c r="L28" i="4"/>
  <c r="L56" i="4"/>
  <c r="L64" i="4"/>
  <c r="L100" i="4"/>
  <c r="L80" i="4"/>
  <c r="L5" i="4"/>
  <c r="L33" i="4"/>
  <c r="L41" i="4"/>
  <c r="L85" i="4"/>
  <c r="L16" i="4"/>
  <c r="L36" i="4"/>
  <c r="L44" i="4"/>
  <c r="L72" i="4"/>
  <c r="L108" i="4"/>
  <c r="L65" i="4"/>
  <c r="L109" i="4"/>
  <c r="L6" i="4"/>
  <c r="L19" i="4"/>
  <c r="N125" i="4"/>
  <c r="N121" i="4"/>
  <c r="N117" i="4"/>
  <c r="O112" i="4"/>
  <c r="O108" i="4"/>
  <c r="O104" i="4"/>
  <c r="P99" i="4"/>
  <c r="P95" i="4"/>
  <c r="P91" i="4"/>
  <c r="L87" i="4"/>
  <c r="L83" i="4"/>
  <c r="L79" i="4"/>
  <c r="M74" i="4"/>
  <c r="M70" i="4"/>
  <c r="M66" i="4"/>
  <c r="N61" i="4"/>
  <c r="N57" i="4"/>
  <c r="N53" i="4"/>
  <c r="O48" i="4"/>
  <c r="O44" i="4"/>
  <c r="O40" i="4"/>
  <c r="P35" i="4"/>
  <c r="P31" i="4"/>
  <c r="M26" i="4"/>
  <c r="P19" i="4"/>
  <c r="N13" i="4"/>
  <c r="L7" i="4"/>
  <c r="N59" i="4"/>
  <c r="P41" i="4"/>
  <c r="O47" i="4"/>
  <c r="L22" i="4"/>
  <c r="P109" i="4"/>
  <c r="L97" i="4"/>
  <c r="M84" i="4"/>
  <c r="M64" i="4"/>
  <c r="O46" i="4"/>
  <c r="L69" i="4"/>
  <c r="P33" i="4"/>
  <c r="N19" i="4"/>
  <c r="P5" i="4"/>
  <c r="L120" i="4"/>
  <c r="N106" i="4"/>
  <c r="M91" i="4"/>
  <c r="O77" i="4"/>
  <c r="O61" i="4"/>
  <c r="P48" i="4"/>
  <c r="O33" i="4"/>
  <c r="O21" i="4"/>
  <c r="M7" i="4"/>
  <c r="P129" i="4"/>
  <c r="L121" i="4"/>
  <c r="O110" i="4"/>
  <c r="O94" i="4"/>
  <c r="N55" i="4"/>
  <c r="O30" i="4"/>
  <c r="L17" i="4"/>
  <c r="L104" i="4"/>
  <c r="P44" i="4"/>
  <c r="P16" i="4"/>
  <c r="P123" i="4"/>
  <c r="P63" i="4"/>
  <c r="P59" i="4"/>
  <c r="P112" i="4"/>
  <c r="P125" i="4"/>
  <c r="P101" i="4"/>
  <c r="P81" i="4"/>
  <c r="P9" i="4"/>
  <c r="M59" i="4"/>
  <c r="M31" i="4"/>
  <c r="M122" i="4"/>
  <c r="M114" i="4"/>
  <c r="P79" i="4"/>
  <c r="M54" i="4"/>
  <c r="P27" i="4"/>
  <c r="N8" i="4"/>
  <c r="N24" i="4"/>
  <c r="N48" i="4"/>
  <c r="N72" i="4"/>
  <c r="N88" i="4"/>
  <c r="N104" i="4"/>
  <c r="N20" i="4"/>
  <c r="N40" i="4"/>
  <c r="N64" i="4"/>
  <c r="N68" i="4"/>
  <c r="N84" i="4"/>
  <c r="N100" i="4"/>
  <c r="N32" i="4"/>
  <c r="N52" i="4"/>
  <c r="N92" i="4"/>
  <c r="N128" i="4"/>
  <c r="N36" i="4"/>
  <c r="N56" i="4"/>
  <c r="N80" i="4"/>
  <c r="N112" i="4"/>
  <c r="N124" i="4"/>
  <c r="N76" i="4"/>
  <c r="N108" i="4"/>
  <c r="N120" i="4"/>
  <c r="N63" i="4"/>
  <c r="N115" i="4"/>
  <c r="N111" i="4"/>
  <c r="N16" i="4"/>
  <c r="N116" i="4"/>
  <c r="N129" i="4"/>
  <c r="N79" i="4"/>
  <c r="N96" i="4"/>
  <c r="N5" i="4"/>
  <c r="N18" i="4"/>
  <c r="N26" i="4"/>
  <c r="N54" i="4"/>
  <c r="N62" i="4"/>
  <c r="N98" i="4"/>
  <c r="N130" i="4"/>
  <c r="N15" i="4"/>
  <c r="N35" i="4"/>
  <c r="N91" i="4"/>
  <c r="N82" i="4"/>
  <c r="N118" i="4"/>
  <c r="N7" i="4"/>
  <c r="N99" i="4"/>
  <c r="N12" i="4"/>
  <c r="N43" i="4"/>
  <c r="N17" i="4"/>
  <c r="N33" i="4"/>
  <c r="N49" i="4"/>
  <c r="N65" i="4"/>
  <c r="N81" i="4"/>
  <c r="N97" i="4"/>
  <c r="N113" i="4"/>
  <c r="N94" i="4"/>
  <c r="N6" i="4"/>
  <c r="N34" i="4"/>
  <c r="N78" i="4"/>
  <c r="N86" i="4"/>
  <c r="N102" i="4"/>
  <c r="N110" i="4"/>
  <c r="N126" i="4"/>
  <c r="N11" i="4"/>
  <c r="N95" i="4"/>
  <c r="N22" i="4"/>
  <c r="N50" i="4"/>
  <c r="N114" i="4"/>
  <c r="N122" i="4"/>
  <c r="N31" i="4"/>
  <c r="N51" i="4"/>
  <c r="N83" i="4"/>
  <c r="N44" i="4"/>
  <c r="N47" i="4"/>
  <c r="N67" i="4"/>
  <c r="N9" i="4"/>
  <c r="N25" i="4"/>
  <c r="P64" i="4"/>
  <c r="M11" i="4"/>
  <c r="N123" i="4"/>
  <c r="P97" i="4"/>
  <c r="P52" i="4"/>
  <c r="P24" i="4"/>
  <c r="O11" i="4"/>
  <c r="O27" i="4"/>
  <c r="O19" i="4"/>
  <c r="O35" i="4"/>
  <c r="O55" i="4"/>
  <c r="O75" i="4"/>
  <c r="O91" i="4"/>
  <c r="O107" i="4"/>
  <c r="O7" i="4"/>
  <c r="O51" i="4"/>
  <c r="O71" i="4"/>
  <c r="O87" i="4"/>
  <c r="O103" i="4"/>
  <c r="O79" i="4"/>
  <c r="O111" i="4"/>
  <c r="O115" i="4"/>
  <c r="O67" i="4"/>
  <c r="O99" i="4"/>
  <c r="O127" i="4"/>
  <c r="O23" i="4"/>
  <c r="O39" i="4"/>
  <c r="O59" i="4"/>
  <c r="O95" i="4"/>
  <c r="O123" i="4"/>
  <c r="O98" i="4"/>
  <c r="O119" i="4"/>
  <c r="O130" i="4"/>
  <c r="O118" i="4"/>
  <c r="O43" i="4"/>
  <c r="O83" i="4"/>
  <c r="O113" i="4"/>
  <c r="O69" i="4"/>
  <c r="O105" i="4"/>
  <c r="O50" i="4"/>
  <c r="O25" i="4"/>
  <c r="O53" i="4"/>
  <c r="O89" i="4"/>
  <c r="O97" i="4"/>
  <c r="O14" i="4"/>
  <c r="O58" i="4"/>
  <c r="O86" i="4"/>
  <c r="O63" i="4"/>
  <c r="O62" i="4"/>
  <c r="O20" i="4"/>
  <c r="O36" i="4"/>
  <c r="O52" i="4"/>
  <c r="O68" i="4"/>
  <c r="O84" i="4"/>
  <c r="O100" i="4"/>
  <c r="O116" i="4"/>
  <c r="O81" i="4"/>
  <c r="O13" i="4"/>
  <c r="O41" i="4"/>
  <c r="O49" i="4"/>
  <c r="O93" i="4"/>
  <c r="O29" i="4"/>
  <c r="O57" i="4"/>
  <c r="O65" i="4"/>
  <c r="O18" i="4"/>
  <c r="O66" i="4"/>
  <c r="O122" i="4"/>
  <c r="O126" i="4"/>
  <c r="O9" i="4"/>
  <c r="O85" i="4"/>
  <c r="O101" i="4"/>
  <c r="O10" i="4"/>
  <c r="O42" i="4"/>
  <c r="O78" i="4"/>
  <c r="O74" i="4"/>
  <c r="O102" i="4"/>
  <c r="O31" i="4"/>
  <c r="O12" i="4"/>
  <c r="O28" i="4"/>
  <c r="O128" i="4"/>
  <c r="O124" i="4"/>
  <c r="O120" i="4"/>
  <c r="P115" i="4"/>
  <c r="P111" i="4"/>
  <c r="P107" i="4"/>
  <c r="L103" i="4"/>
  <c r="L99" i="4"/>
  <c r="L95" i="4"/>
  <c r="M90" i="4"/>
  <c r="M86" i="4"/>
  <c r="M82" i="4"/>
  <c r="N77" i="4"/>
  <c r="N73" i="4"/>
  <c r="N69" i="4"/>
  <c r="O64" i="4"/>
  <c r="O60" i="4"/>
  <c r="O56" i="4"/>
  <c r="P51" i="4"/>
  <c r="P47" i="4"/>
  <c r="P43" i="4"/>
  <c r="L39" i="4"/>
  <c r="L35" i="4"/>
  <c r="L31" i="4"/>
  <c r="O24" i="4"/>
  <c r="M18" i="4"/>
  <c r="P11" i="4"/>
  <c r="M80" i="4"/>
  <c r="O54" i="4"/>
  <c r="P66" i="4"/>
  <c r="M41" i="4"/>
  <c r="O15" i="4"/>
  <c r="O106" i="4"/>
  <c r="P93" i="4"/>
  <c r="L81" i="4"/>
  <c r="M60" i="4"/>
  <c r="O38" i="4"/>
  <c r="L61" i="4"/>
  <c r="P29" i="4"/>
  <c r="M16" i="4"/>
  <c r="L116" i="4"/>
  <c r="M103" i="4"/>
  <c r="M87" i="4"/>
  <c r="O73" i="4"/>
  <c r="N58" i="4"/>
  <c r="O45" i="4"/>
  <c r="N30" i="4"/>
  <c r="O17" i="4"/>
  <c r="N127" i="4"/>
  <c r="N119" i="4"/>
  <c r="N107" i="4"/>
  <c r="M88" i="4"/>
  <c r="L45" i="4"/>
  <c r="N27" i="4"/>
  <c r="P13" i="4"/>
  <c r="P128" i="4"/>
  <c r="P96" i="4"/>
  <c r="M67" i="4"/>
  <c r="N38" i="4"/>
  <c r="N10" i="4"/>
  <c r="N66" i="4"/>
  <c r="S33" i="4" a="1"/>
  <c r="T49" i="4"/>
  <c r="P10" i="6" l="1"/>
  <c r="Q9" i="6"/>
  <c r="U33" i="4"/>
  <c r="V37" i="4"/>
  <c r="V33" i="4"/>
  <c r="V35" i="4"/>
  <c r="U34" i="4"/>
  <c r="U35" i="4"/>
  <c r="W35" i="4"/>
  <c r="W36" i="4"/>
  <c r="T37" i="4"/>
  <c r="T33" i="4"/>
  <c r="W33" i="4"/>
  <c r="T34" i="4"/>
  <c r="T35" i="4"/>
  <c r="S37" i="4"/>
  <c r="S33" i="4"/>
  <c r="S34" i="4"/>
  <c r="S35" i="4"/>
  <c r="S36" i="4"/>
  <c r="U36" i="4"/>
  <c r="W37" i="4"/>
  <c r="U37" i="4"/>
  <c r="W34" i="4"/>
  <c r="V36" i="4"/>
  <c r="V34" i="4"/>
  <c r="T36" i="4"/>
  <c r="S8" i="4" a="1"/>
  <c r="P11" i="6" l="1"/>
  <c r="Q10" i="6"/>
  <c r="U8" i="4"/>
  <c r="T11" i="4"/>
  <c r="U11" i="4"/>
  <c r="T8" i="4"/>
  <c r="T10" i="4"/>
  <c r="U10" i="4"/>
  <c r="W10" i="4"/>
  <c r="W9" i="4"/>
  <c r="V8" i="4"/>
  <c r="T9" i="4"/>
  <c r="T12" i="4"/>
  <c r="S11" i="4"/>
  <c r="V11" i="4"/>
  <c r="V9" i="4"/>
  <c r="V10" i="4"/>
  <c r="V12" i="4"/>
  <c r="U9" i="4"/>
  <c r="W8" i="4"/>
  <c r="S10" i="4"/>
  <c r="S8" i="4"/>
  <c r="W11" i="4"/>
  <c r="U12" i="4"/>
  <c r="W12" i="4"/>
  <c r="S9" i="4"/>
  <c r="S12" i="4"/>
  <c r="P12" i="6" l="1"/>
  <c r="Q11" i="6"/>
  <c r="T14" i="4"/>
  <c r="S18" i="4" a="1"/>
  <c r="P13" i="6" l="1"/>
  <c r="Q12" i="6"/>
  <c r="U18" i="4"/>
  <c r="T20" i="4"/>
  <c r="W21" i="4"/>
  <c r="V18" i="4"/>
  <c r="V22" i="4"/>
  <c r="S21" i="4"/>
  <c r="U19" i="4"/>
  <c r="U20" i="4"/>
  <c r="T22" i="4"/>
  <c r="S19" i="4"/>
  <c r="W20" i="4"/>
  <c r="S22" i="4"/>
  <c r="V20" i="4"/>
  <c r="T19" i="4"/>
  <c r="S18" i="4"/>
  <c r="V21" i="4"/>
  <c r="W22" i="4"/>
  <c r="V19" i="4"/>
  <c r="U21" i="4"/>
  <c r="T18" i="4"/>
  <c r="S20" i="4"/>
  <c r="W18" i="4"/>
  <c r="U22" i="4"/>
  <c r="T21" i="4"/>
  <c r="W19" i="4"/>
  <c r="P14" i="6" l="1"/>
  <c r="Q13" i="6"/>
  <c r="S41" i="4" a="1"/>
  <c r="P15" i="6" l="1"/>
  <c r="Q14" i="6"/>
  <c r="U41" i="4"/>
  <c r="S44" i="4"/>
  <c r="V41" i="4"/>
  <c r="U42" i="4"/>
  <c r="T43" i="4"/>
  <c r="V45" i="4"/>
  <c r="W44" i="4"/>
  <c r="U43" i="4"/>
  <c r="T45" i="4"/>
  <c r="S42" i="4"/>
  <c r="W43" i="4"/>
  <c r="V42" i="4"/>
  <c r="V43" i="4"/>
  <c r="V44" i="4"/>
  <c r="S45" i="4"/>
  <c r="T41" i="4"/>
  <c r="U44" i="4"/>
  <c r="W45" i="4"/>
  <c r="W41" i="4"/>
  <c r="W42" i="4"/>
  <c r="S43" i="4"/>
  <c r="S41" i="4"/>
  <c r="R59" i="4" s="1" a="1"/>
  <c r="T42" i="4"/>
  <c r="T44" i="4"/>
  <c r="U45" i="4"/>
  <c r="P16" i="6" l="1"/>
  <c r="Q15" i="6"/>
  <c r="T59" i="4"/>
  <c r="V59" i="4"/>
  <c r="U59" i="4"/>
  <c r="R59" i="4"/>
  <c r="R62" i="4" s="1" a="1"/>
  <c r="R62" i="4" s="1"/>
  <c r="R65" i="4" s="1"/>
  <c r="S59" i="4"/>
  <c r="P17" i="6" l="1"/>
  <c r="Q16" i="6"/>
  <c r="P18" i="6" l="1"/>
  <c r="Q17" i="6"/>
  <c r="P19" i="6" l="1"/>
  <c r="Q18" i="6"/>
  <c r="P20" i="6" l="1"/>
  <c r="Q19" i="6"/>
  <c r="P21" i="6" l="1"/>
  <c r="Q20" i="6"/>
  <c r="P22" i="6" l="1"/>
  <c r="Q21" i="6"/>
  <c r="P23" i="6" l="1"/>
  <c r="Q22" i="6"/>
  <c r="P24" i="6" l="1"/>
  <c r="Q23" i="6"/>
  <c r="P25" i="6" l="1"/>
  <c r="Q24" i="6"/>
  <c r="P26" i="6" l="1"/>
  <c r="Q25" i="6"/>
  <c r="P27" i="6" l="1"/>
  <c r="Q26" i="6"/>
  <c r="P28" i="6" l="1"/>
  <c r="Q27" i="6"/>
  <c r="P29" i="6" l="1"/>
  <c r="Q28" i="6"/>
  <c r="P30" i="6" l="1"/>
  <c r="Q29" i="6"/>
  <c r="P31" i="6" l="1"/>
  <c r="Q30" i="6"/>
  <c r="P32" i="6" l="1"/>
  <c r="Q31" i="6"/>
  <c r="P33" i="6" l="1"/>
  <c r="Q32" i="6"/>
  <c r="P34" i="6" l="1"/>
  <c r="Q33" i="6"/>
  <c r="P35" i="6" l="1"/>
  <c r="Q34" i="6"/>
  <c r="P36" i="6" l="1"/>
  <c r="Q35" i="6"/>
  <c r="P37" i="6" l="1"/>
  <c r="Q36" i="6"/>
  <c r="P38" i="6" l="1"/>
  <c r="Q37" i="6"/>
  <c r="P39" i="6" l="1"/>
  <c r="Q38" i="6"/>
  <c r="P40" i="6" l="1"/>
  <c r="Q39" i="6"/>
  <c r="P41" i="6" l="1"/>
  <c r="Q40" i="6"/>
  <c r="P42" i="6" l="1"/>
  <c r="Q41" i="6"/>
  <c r="P43" i="6" l="1"/>
  <c r="Q42" i="6"/>
  <c r="P44" i="6" l="1"/>
  <c r="Q43" i="6"/>
  <c r="P45" i="6" l="1"/>
  <c r="Q44" i="6"/>
  <c r="P46" i="6" l="1"/>
  <c r="Q45" i="6"/>
  <c r="P47" i="6" l="1"/>
  <c r="Q46" i="6"/>
  <c r="P48" i="6" l="1"/>
  <c r="Q47" i="6"/>
  <c r="P49" i="6" l="1"/>
  <c r="Q48" i="6"/>
  <c r="P50" i="6" l="1"/>
  <c r="Q49" i="6"/>
  <c r="P51" i="6" l="1"/>
  <c r="Q50" i="6"/>
  <c r="P52" i="6" l="1"/>
  <c r="Q51" i="6"/>
  <c r="P53" i="6" l="1"/>
  <c r="Q52" i="6"/>
  <c r="P54" i="6" l="1"/>
  <c r="Q53" i="6"/>
  <c r="P55" i="6" l="1"/>
  <c r="Q54" i="6"/>
  <c r="P56" i="6" l="1"/>
  <c r="Q55" i="6"/>
  <c r="P57" i="6" l="1"/>
  <c r="Q56" i="6"/>
  <c r="P58" i="6" l="1"/>
  <c r="Q57" i="6"/>
  <c r="P59" i="6" l="1"/>
  <c r="Q58" i="6"/>
  <c r="P60" i="6" l="1"/>
  <c r="Q59" i="6"/>
  <c r="P61" i="6" l="1"/>
  <c r="Q60" i="6"/>
  <c r="P62" i="6" l="1"/>
  <c r="Q61" i="6"/>
  <c r="P63" i="6" l="1"/>
  <c r="Q62" i="6"/>
  <c r="P64" i="6" l="1"/>
  <c r="Q63" i="6"/>
  <c r="P65" i="6" l="1"/>
  <c r="Q64" i="6"/>
  <c r="P66" i="6" l="1"/>
  <c r="Q65" i="6"/>
  <c r="P67" i="6" l="1"/>
  <c r="Q66" i="6"/>
  <c r="P68" i="6" l="1"/>
  <c r="Q67" i="6"/>
  <c r="P69" i="6" l="1"/>
  <c r="Q68" i="6"/>
  <c r="P70" i="6" l="1"/>
  <c r="Q69" i="6"/>
  <c r="P71" i="6" l="1"/>
  <c r="Q70" i="6"/>
  <c r="P72" i="6" l="1"/>
  <c r="Q71" i="6"/>
  <c r="P73" i="6" l="1"/>
  <c r="Q72" i="6"/>
  <c r="P74" i="6" l="1"/>
  <c r="Q73" i="6"/>
  <c r="P75" i="6" l="1"/>
  <c r="Q74" i="6"/>
  <c r="P76" i="6" l="1"/>
  <c r="Q75" i="6"/>
  <c r="P77" i="6" l="1"/>
  <c r="Q76" i="6"/>
  <c r="P78" i="6" l="1"/>
  <c r="Q77" i="6"/>
  <c r="P79" i="6" l="1"/>
  <c r="Q78" i="6"/>
  <c r="P80" i="6" l="1"/>
  <c r="Q79" i="6"/>
  <c r="P81" i="6" l="1"/>
  <c r="Q80" i="6"/>
  <c r="P82" i="6" l="1"/>
  <c r="Q81" i="6"/>
  <c r="P83" i="6" l="1"/>
  <c r="Q82" i="6"/>
  <c r="P84" i="6" l="1"/>
  <c r="Q83" i="6"/>
  <c r="P85" i="6" l="1"/>
  <c r="Q84" i="6"/>
  <c r="P86" i="6" l="1"/>
  <c r="Q85" i="6"/>
  <c r="P87" i="6" l="1"/>
  <c r="Q86" i="6"/>
  <c r="P88" i="6" l="1"/>
  <c r="Q87" i="6"/>
  <c r="P89" i="6" l="1"/>
  <c r="Q88" i="6"/>
  <c r="P90" i="6" l="1"/>
  <c r="Q89" i="6"/>
  <c r="P91" i="6" l="1"/>
  <c r="Q90" i="6"/>
  <c r="P92" i="6" l="1"/>
  <c r="Q91" i="6"/>
  <c r="P93" i="6" l="1"/>
  <c r="Q92" i="6"/>
  <c r="P94" i="6" l="1"/>
  <c r="Q93" i="6"/>
  <c r="P95" i="6" l="1"/>
  <c r="Q94" i="6"/>
  <c r="P96" i="6" l="1"/>
  <c r="Q95" i="6"/>
  <c r="P97" i="6" l="1"/>
  <c r="Q96" i="6"/>
  <c r="P98" i="6" l="1"/>
  <c r="Q97" i="6"/>
  <c r="P99" i="6" l="1"/>
  <c r="Q98" i="6"/>
  <c r="P100" i="6" l="1"/>
  <c r="Q99" i="6"/>
  <c r="P101" i="6" l="1"/>
  <c r="Q100" i="6"/>
  <c r="P102" i="6" l="1"/>
  <c r="Q101" i="6"/>
  <c r="P103" i="6" l="1"/>
  <c r="Q102" i="6"/>
  <c r="P104" i="6" l="1"/>
  <c r="Q103" i="6"/>
  <c r="P105" i="6" l="1"/>
  <c r="Q104" i="6"/>
  <c r="P106" i="6" l="1"/>
  <c r="Q105" i="6"/>
  <c r="P107" i="6" l="1"/>
  <c r="Q106" i="6"/>
  <c r="P108" i="6" l="1"/>
  <c r="Q107" i="6"/>
  <c r="P109" i="6" l="1"/>
  <c r="Q108" i="6"/>
  <c r="P110" i="6" l="1"/>
  <c r="Q109" i="6"/>
  <c r="P111" i="6" l="1"/>
  <c r="Q110" i="6"/>
  <c r="P112" i="6" l="1"/>
  <c r="Q111" i="6"/>
  <c r="P113" i="6" l="1"/>
  <c r="Q112" i="6"/>
  <c r="P114" i="6" l="1"/>
  <c r="Q113" i="6"/>
  <c r="P115" i="6" l="1"/>
  <c r="Q114" i="6"/>
  <c r="P116" i="6" l="1"/>
  <c r="Q115" i="6"/>
  <c r="P117" i="6" l="1"/>
  <c r="Q116" i="6"/>
  <c r="P118" i="6" l="1"/>
  <c r="Q117" i="6"/>
  <c r="P119" i="6" l="1"/>
  <c r="Q118" i="6"/>
  <c r="P120" i="6" l="1"/>
  <c r="Q119" i="6"/>
  <c r="P121" i="6" l="1"/>
  <c r="Q120" i="6"/>
  <c r="P122" i="6" l="1"/>
  <c r="Q121" i="6"/>
  <c r="P123" i="6" l="1"/>
  <c r="Q122" i="6"/>
  <c r="P124" i="6" l="1"/>
  <c r="Q123" i="6"/>
  <c r="P125" i="6" l="1"/>
  <c r="Q124" i="6"/>
  <c r="P126" i="6" l="1"/>
  <c r="Q125" i="6"/>
  <c r="P127" i="6" l="1"/>
  <c r="Q126" i="6"/>
  <c r="P128" i="6" l="1"/>
  <c r="Q127" i="6"/>
  <c r="P129" i="6" l="1"/>
  <c r="Q128" i="6"/>
  <c r="P130" i="6" l="1"/>
  <c r="Q130" i="6" s="1"/>
  <c r="Q129" i="6"/>
</calcChain>
</file>

<file path=xl/sharedStrings.xml><?xml version="1.0" encoding="utf-8"?>
<sst xmlns="http://schemas.openxmlformats.org/spreadsheetml/2006/main" count="124" uniqueCount="38">
  <si>
    <t>Date</t>
  </si>
  <si>
    <t>Cipla</t>
  </si>
  <si>
    <t>Idea</t>
  </si>
  <si>
    <t>Wonderla</t>
  </si>
  <si>
    <t>PVR</t>
  </si>
  <si>
    <t>Alkem</t>
  </si>
  <si>
    <t>Rt</t>
  </si>
  <si>
    <t>Average Daily Rt</t>
  </si>
  <si>
    <t>Variance Covariance &amp; Correlation Matrix</t>
  </si>
  <si>
    <t xml:space="preserve">n = </t>
  </si>
  <si>
    <t>k=</t>
  </si>
  <si>
    <t>X = Excess Retun matrix</t>
  </si>
  <si>
    <t>X transpose multipled by X</t>
  </si>
  <si>
    <t xml:space="preserve">n </t>
  </si>
  <si>
    <t>Variance Covariance matrix</t>
  </si>
  <si>
    <t xml:space="preserve">Standard Deviations </t>
  </si>
  <si>
    <t>Product of SDs</t>
  </si>
  <si>
    <t>Correlation Matrix</t>
  </si>
  <si>
    <t>Weights &amp; weight SD</t>
  </si>
  <si>
    <t>Total Weight</t>
  </si>
  <si>
    <t>Stock</t>
  </si>
  <si>
    <t>Weight</t>
  </si>
  <si>
    <t>Wt.SD</t>
  </si>
  <si>
    <t>M1</t>
  </si>
  <si>
    <t>M2</t>
  </si>
  <si>
    <t xml:space="preserve">Portfolio Variance </t>
  </si>
  <si>
    <t>Eq Curve &amp; Optimization</t>
  </si>
  <si>
    <t>Wt</t>
  </si>
  <si>
    <t>Total Wt</t>
  </si>
  <si>
    <t>Starting Value</t>
  </si>
  <si>
    <t>Daily Rt</t>
  </si>
  <si>
    <t>Port SD --&gt;</t>
  </si>
  <si>
    <t>Daily Avg</t>
  </si>
  <si>
    <t>Expected yr rt</t>
  </si>
  <si>
    <t>Expected Stock Returns</t>
  </si>
  <si>
    <t>Expected Port Return</t>
  </si>
  <si>
    <t>Portfolio Variance</t>
  </si>
  <si>
    <t>Annual Port Varience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</si>
</sst>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%"/>
    <numFmt numFmtId="165" formatCode="0.000000"/>
    <numFmt numFmtId="166" formatCode="0.0000000"/>
    <numFmt numFmtId="167" formatCode="0.00000"/>
    <numFmt numFmtId="168" formatCode="0.00000000"/>
    <numFmt numFmtId="169" formatCode="0.0"/>
    <numFmt numFmtId="170" formatCode="0.000%"/>
    <numFmt numFmtId="171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theme="3" tint="0.3999755851924192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15" fontId="0" fillId="0" borderId="0" xfId="0" applyNumberFormat="1"/>
    <xf numFmtId="10" fontId="0" fillId="0" borderId="0" xfId="1" applyNumberFormat="1" applyFont="1"/>
    <xf numFmtId="0" fontId="2" fillId="0" borderId="0" xfId="0" applyFont="1" applyAlignment="1">
      <alignment horizontal="center"/>
    </xf>
    <xf numFmtId="10" fontId="0" fillId="0" borderId="0" xfId="0" applyNumberFormat="1"/>
    <xf numFmtId="164" fontId="0" fillId="0" borderId="0" xfId="1" applyNumberFormat="1" applyFon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10" fontId="2" fillId="2" borderId="0" xfId="0" applyNumberFormat="1" applyFont="1" applyFill="1"/>
    <xf numFmtId="166" fontId="0" fillId="0" borderId="0" xfId="0" applyNumberFormat="1" applyAlignment="1">
      <alignment horizontal="center"/>
    </xf>
    <xf numFmtId="165" fontId="0" fillId="0" borderId="0" xfId="0" applyNumberFormat="1"/>
    <xf numFmtId="2" fontId="0" fillId="0" borderId="0" xfId="0" applyNumberFormat="1"/>
    <xf numFmtId="1" fontId="0" fillId="0" borderId="0" xfId="0" applyNumberFormat="1"/>
    <xf numFmtId="0" fontId="3" fillId="0" borderId="0" xfId="0" applyFont="1"/>
    <xf numFmtId="10" fontId="4" fillId="0" borderId="0" xfId="0" applyNumberFormat="1" applyFont="1" applyAlignment="1">
      <alignment horizontal="right"/>
    </xf>
    <xf numFmtId="0" fontId="4" fillId="0" borderId="0" xfId="0" applyNumberFormat="1" applyFont="1"/>
    <xf numFmtId="10" fontId="5" fillId="0" borderId="0" xfId="0" applyNumberFormat="1" applyFont="1"/>
    <xf numFmtId="0" fontId="2" fillId="0" borderId="1" xfId="0" applyFont="1" applyBorder="1"/>
    <xf numFmtId="166" fontId="2" fillId="0" borderId="2" xfId="0" applyNumberFormat="1" applyFont="1" applyBorder="1" applyAlignment="1">
      <alignment horizontal="right"/>
    </xf>
    <xf numFmtId="166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67" fontId="0" fillId="0" borderId="0" xfId="0" applyNumberFormat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0" fontId="2" fillId="0" borderId="6" xfId="0" applyFont="1" applyBorder="1"/>
    <xf numFmtId="167" fontId="0" fillId="0" borderId="7" xfId="0" applyNumberFormat="1" applyBorder="1" applyAlignment="1">
      <alignment horizontal="right"/>
    </xf>
    <xf numFmtId="167" fontId="0" fillId="0" borderId="8" xfId="0" applyNumberFormat="1" applyBorder="1" applyAlignment="1">
      <alignment horizontal="right"/>
    </xf>
    <xf numFmtId="1" fontId="2" fillId="0" borderId="0" xfId="0" applyNumberFormat="1" applyFont="1"/>
    <xf numFmtId="166" fontId="0" fillId="0" borderId="0" xfId="0" applyNumberFormat="1" applyBorder="1"/>
    <xf numFmtId="166" fontId="0" fillId="0" borderId="5" xfId="0" applyNumberFormat="1" applyBorder="1"/>
    <xf numFmtId="166" fontId="0" fillId="0" borderId="7" xfId="0" applyNumberFormat="1" applyBorder="1"/>
    <xf numFmtId="166" fontId="0" fillId="0" borderId="8" xfId="0" applyNumberFormat="1" applyBorder="1"/>
    <xf numFmtId="166" fontId="6" fillId="0" borderId="0" xfId="1" applyNumberFormat="1" applyFont="1"/>
    <xf numFmtId="166" fontId="0" fillId="2" borderId="0" xfId="0" applyNumberFormat="1" applyFill="1" applyBorder="1"/>
    <xf numFmtId="166" fontId="0" fillId="3" borderId="0" xfId="0" applyNumberFormat="1" applyFill="1" applyBorder="1"/>
    <xf numFmtId="10" fontId="0" fillId="0" borderId="5" xfId="1" applyNumberFormat="1" applyFont="1" applyBorder="1"/>
    <xf numFmtId="10" fontId="1" fillId="0" borderId="5" xfId="1" applyNumberFormat="1" applyFont="1" applyBorder="1"/>
    <xf numFmtId="10" fontId="0" fillId="0" borderId="8" xfId="1" applyNumberFormat="1" applyFont="1" applyBorder="1"/>
    <xf numFmtId="10" fontId="0" fillId="0" borderId="3" xfId="1" quotePrefix="1" applyNumberFormat="1" applyFont="1" applyBorder="1"/>
    <xf numFmtId="168" fontId="0" fillId="0" borderId="0" xfId="0" applyNumberFormat="1" applyBorder="1"/>
    <xf numFmtId="168" fontId="0" fillId="0" borderId="5" xfId="0" applyNumberFormat="1" applyBorder="1"/>
    <xf numFmtId="168" fontId="0" fillId="0" borderId="0" xfId="0" applyNumberFormat="1" applyFont="1" applyBorder="1"/>
    <xf numFmtId="168" fontId="0" fillId="0" borderId="5" xfId="0" applyNumberFormat="1" applyFont="1" applyBorder="1"/>
    <xf numFmtId="168" fontId="0" fillId="0" borderId="7" xfId="0" applyNumberFormat="1" applyBorder="1"/>
    <xf numFmtId="168" fontId="0" fillId="0" borderId="8" xfId="0" applyNumberFormat="1" applyBorder="1"/>
    <xf numFmtId="0" fontId="0" fillId="0" borderId="1" xfId="0" applyBorder="1"/>
    <xf numFmtId="169" fontId="0" fillId="2" borderId="9" xfId="0" applyNumberFormat="1" applyFill="1" applyBorder="1"/>
    <xf numFmtId="168" fontId="0" fillId="4" borderId="5" xfId="0" applyNumberFormat="1" applyFill="1" applyBorder="1"/>
    <xf numFmtId="168" fontId="0" fillId="4" borderId="7" xfId="0" applyNumberFormat="1" applyFill="1" applyBorder="1"/>
    <xf numFmtId="10" fontId="0" fillId="0" borderId="0" xfId="1" quotePrefix="1" applyNumberFormat="1" applyFont="1" applyBorder="1"/>
    <xf numFmtId="10" fontId="0" fillId="0" borderId="0" xfId="1" applyNumberFormat="1" applyFont="1" applyBorder="1"/>
    <xf numFmtId="10" fontId="1" fillId="0" borderId="0" xfId="1" applyNumberFormat="1" applyFont="1" applyBorder="1"/>
    <xf numFmtId="170" fontId="0" fillId="0" borderId="5" xfId="0" applyNumberFormat="1" applyBorder="1"/>
    <xf numFmtId="0" fontId="2" fillId="0" borderId="10" xfId="0" applyFont="1" applyFill="1" applyBorder="1"/>
    <xf numFmtId="0" fontId="0" fillId="0" borderId="12" xfId="0" applyBorder="1"/>
    <xf numFmtId="0" fontId="2" fillId="0" borderId="1" xfId="0" applyFont="1" applyFill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4" xfId="0" applyFont="1" applyBorder="1"/>
    <xf numFmtId="0" fontId="0" fillId="0" borderId="8" xfId="0" applyBorder="1"/>
    <xf numFmtId="10" fontId="0" fillId="5" borderId="11" xfId="0" applyNumberFormat="1" applyFill="1" applyBorder="1"/>
    <xf numFmtId="166" fontId="2" fillId="0" borderId="1" xfId="0" applyNumberFormat="1" applyFont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3" fillId="0" borderId="1" xfId="0" applyFont="1" applyBorder="1"/>
    <xf numFmtId="0" fontId="0" fillId="0" borderId="3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0" fillId="0" borderId="0" xfId="0" applyNumberFormat="1"/>
    <xf numFmtId="0" fontId="2" fillId="0" borderId="13" xfId="0" applyFont="1" applyBorder="1" applyAlignment="1">
      <alignment horizontal="center"/>
    </xf>
    <xf numFmtId="9" fontId="0" fillId="0" borderId="14" xfId="0" applyNumberFormat="1" applyBorder="1" applyAlignment="1">
      <alignment horizontal="center"/>
    </xf>
    <xf numFmtId="171" fontId="7" fillId="0" borderId="0" xfId="1" applyNumberFormat="1" applyFont="1"/>
    <xf numFmtId="171" fontId="0" fillId="0" borderId="0" xfId="0" applyNumberFormat="1"/>
    <xf numFmtId="10" fontId="0" fillId="0" borderId="12" xfId="0" applyNumberFormat="1" applyBorder="1"/>
    <xf numFmtId="0" fontId="2" fillId="0" borderId="10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10" fontId="0" fillId="0" borderId="0" xfId="1" quotePrefix="1" applyNumberFormat="1" applyFont="1" applyBorder="1" applyAlignment="1">
      <alignment horizontal="left"/>
    </xf>
    <xf numFmtId="10" fontId="0" fillId="0" borderId="0" xfId="0" applyNumberFormat="1" applyBorder="1" applyAlignment="1">
      <alignment horizontal="left"/>
    </xf>
    <xf numFmtId="10" fontId="0" fillId="0" borderId="5" xfId="1" applyNumberFormat="1" applyFont="1" applyBorder="1" applyAlignment="1">
      <alignment horizontal="left"/>
    </xf>
    <xf numFmtId="10" fontId="0" fillId="0" borderId="0" xfId="1" applyNumberFormat="1" applyFont="1" applyBorder="1" applyAlignment="1">
      <alignment horizontal="left"/>
    </xf>
    <xf numFmtId="10" fontId="1" fillId="0" borderId="0" xfId="1" applyNumberFormat="1" applyFont="1" applyBorder="1" applyAlignment="1">
      <alignment horizontal="left"/>
    </xf>
    <xf numFmtId="0" fontId="0" fillId="0" borderId="6" xfId="0" applyBorder="1" applyAlignment="1">
      <alignment horizontal="left"/>
    </xf>
    <xf numFmtId="10" fontId="0" fillId="0" borderId="7" xfId="1" applyNumberFormat="1" applyFont="1" applyBorder="1" applyAlignment="1">
      <alignment horizontal="left"/>
    </xf>
    <xf numFmtId="10" fontId="0" fillId="0" borderId="7" xfId="0" applyNumberFormat="1" applyBorder="1" applyAlignment="1">
      <alignment horizontal="left"/>
    </xf>
    <xf numFmtId="10" fontId="0" fillId="0" borderId="8" xfId="1" applyNumberFormat="1" applyFont="1" applyBorder="1" applyAlignment="1">
      <alignment horizontal="left"/>
    </xf>
    <xf numFmtId="10" fontId="0" fillId="0" borderId="0" xfId="0" quotePrefix="1" applyNumberFormat="1"/>
    <xf numFmtId="10" fontId="0" fillId="0" borderId="0" xfId="0" applyNumberFormat="1" applyFont="1"/>
    <xf numFmtId="0" fontId="0" fillId="0" borderId="0" xfId="0" applyBorder="1" applyAlignment="1">
      <alignment horizontal="left"/>
    </xf>
    <xf numFmtId="10" fontId="0" fillId="0" borderId="0" xfId="1" quotePrefix="1" applyNumberFormat="1" applyFont="1" applyBorder="1" applyAlignment="1">
      <alignment horizontal="right"/>
    </xf>
    <xf numFmtId="10" fontId="0" fillId="0" borderId="0" xfId="1" applyNumberFormat="1" applyFont="1" applyBorder="1" applyAlignment="1">
      <alignment horizontal="right"/>
    </xf>
    <xf numFmtId="10" fontId="1" fillId="0" borderId="0" xfId="1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0" fontId="2" fillId="0" borderId="6" xfId="1" applyNumberFormat="1" applyFont="1" applyBorder="1" applyAlignment="1">
      <alignment horizontal="center"/>
    </xf>
    <xf numFmtId="10" fontId="2" fillId="0" borderId="8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>
                <a:solidFill>
                  <a:srgbClr val="002060"/>
                </a:solidFill>
              </a:rPr>
              <a:t>Rs.100</a:t>
            </a:r>
            <a:r>
              <a:rPr lang="en-US" sz="1100" b="1" baseline="0">
                <a:solidFill>
                  <a:srgbClr val="002060"/>
                </a:solidFill>
              </a:rPr>
              <a:t> invested in portfolio </a:t>
            </a:r>
            <a:endParaRPr lang="en-US" sz="1100" b="1">
              <a:solidFill>
                <a:srgbClr val="002060"/>
              </a:solidFill>
            </a:endParaRPr>
          </a:p>
        </c:rich>
      </c:tx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'EQ Curve'!$A$4:$A$130</c:f>
              <c:numCache>
                <c:formatCode>d\-mmm\-yy</c:formatCode>
                <c:ptCount val="127"/>
                <c:pt idx="0">
                  <c:v>42614</c:v>
                </c:pt>
                <c:pt idx="1">
                  <c:v>42615</c:v>
                </c:pt>
                <c:pt idx="2">
                  <c:v>42619</c:v>
                </c:pt>
                <c:pt idx="3">
                  <c:v>42620</c:v>
                </c:pt>
                <c:pt idx="4">
                  <c:v>42621</c:v>
                </c:pt>
                <c:pt idx="5">
                  <c:v>42622</c:v>
                </c:pt>
                <c:pt idx="6">
                  <c:v>42625</c:v>
                </c:pt>
                <c:pt idx="7">
                  <c:v>42627</c:v>
                </c:pt>
                <c:pt idx="8">
                  <c:v>42628</c:v>
                </c:pt>
                <c:pt idx="9">
                  <c:v>42629</c:v>
                </c:pt>
                <c:pt idx="10">
                  <c:v>42632</c:v>
                </c:pt>
                <c:pt idx="11">
                  <c:v>42633</c:v>
                </c:pt>
                <c:pt idx="12">
                  <c:v>42634</c:v>
                </c:pt>
                <c:pt idx="13">
                  <c:v>42635</c:v>
                </c:pt>
                <c:pt idx="14">
                  <c:v>42636</c:v>
                </c:pt>
                <c:pt idx="15">
                  <c:v>42639</c:v>
                </c:pt>
                <c:pt idx="16">
                  <c:v>42640</c:v>
                </c:pt>
                <c:pt idx="17">
                  <c:v>42641</c:v>
                </c:pt>
                <c:pt idx="18">
                  <c:v>42642</c:v>
                </c:pt>
                <c:pt idx="19">
                  <c:v>42643</c:v>
                </c:pt>
                <c:pt idx="20">
                  <c:v>42646</c:v>
                </c:pt>
                <c:pt idx="21">
                  <c:v>42647</c:v>
                </c:pt>
                <c:pt idx="22">
                  <c:v>42648</c:v>
                </c:pt>
                <c:pt idx="23">
                  <c:v>42649</c:v>
                </c:pt>
                <c:pt idx="24">
                  <c:v>42650</c:v>
                </c:pt>
                <c:pt idx="25">
                  <c:v>42653</c:v>
                </c:pt>
                <c:pt idx="26">
                  <c:v>42656</c:v>
                </c:pt>
                <c:pt idx="27">
                  <c:v>42657</c:v>
                </c:pt>
                <c:pt idx="28">
                  <c:v>42660</c:v>
                </c:pt>
                <c:pt idx="29">
                  <c:v>42661</c:v>
                </c:pt>
                <c:pt idx="30">
                  <c:v>42662</c:v>
                </c:pt>
                <c:pt idx="31">
                  <c:v>42663</c:v>
                </c:pt>
                <c:pt idx="32">
                  <c:v>42664</c:v>
                </c:pt>
                <c:pt idx="33">
                  <c:v>42667</c:v>
                </c:pt>
                <c:pt idx="34">
                  <c:v>42668</c:v>
                </c:pt>
                <c:pt idx="35">
                  <c:v>42669</c:v>
                </c:pt>
                <c:pt idx="36">
                  <c:v>42670</c:v>
                </c:pt>
                <c:pt idx="37">
                  <c:v>42671</c:v>
                </c:pt>
                <c:pt idx="38">
                  <c:v>42673</c:v>
                </c:pt>
                <c:pt idx="39">
                  <c:v>42675</c:v>
                </c:pt>
                <c:pt idx="40">
                  <c:v>42676</c:v>
                </c:pt>
                <c:pt idx="41">
                  <c:v>42677</c:v>
                </c:pt>
                <c:pt idx="42">
                  <c:v>42678</c:v>
                </c:pt>
                <c:pt idx="43">
                  <c:v>42681</c:v>
                </c:pt>
                <c:pt idx="44">
                  <c:v>42682</c:v>
                </c:pt>
                <c:pt idx="45">
                  <c:v>42683</c:v>
                </c:pt>
                <c:pt idx="46">
                  <c:v>42684</c:v>
                </c:pt>
                <c:pt idx="47">
                  <c:v>42685</c:v>
                </c:pt>
                <c:pt idx="48">
                  <c:v>42689</c:v>
                </c:pt>
                <c:pt idx="49">
                  <c:v>42690</c:v>
                </c:pt>
                <c:pt idx="50">
                  <c:v>42691</c:v>
                </c:pt>
                <c:pt idx="51">
                  <c:v>42692</c:v>
                </c:pt>
                <c:pt idx="52">
                  <c:v>42695</c:v>
                </c:pt>
                <c:pt idx="53">
                  <c:v>42696</c:v>
                </c:pt>
                <c:pt idx="54">
                  <c:v>42697</c:v>
                </c:pt>
                <c:pt idx="55">
                  <c:v>42698</c:v>
                </c:pt>
                <c:pt idx="56">
                  <c:v>42699</c:v>
                </c:pt>
                <c:pt idx="57">
                  <c:v>42702</c:v>
                </c:pt>
                <c:pt idx="58">
                  <c:v>42703</c:v>
                </c:pt>
                <c:pt idx="59">
                  <c:v>42704</c:v>
                </c:pt>
                <c:pt idx="60">
                  <c:v>42705</c:v>
                </c:pt>
                <c:pt idx="61">
                  <c:v>42706</c:v>
                </c:pt>
                <c:pt idx="62">
                  <c:v>42709</c:v>
                </c:pt>
                <c:pt idx="63">
                  <c:v>42710</c:v>
                </c:pt>
                <c:pt idx="64">
                  <c:v>42711</c:v>
                </c:pt>
                <c:pt idx="65">
                  <c:v>42712</c:v>
                </c:pt>
                <c:pt idx="66">
                  <c:v>42713</c:v>
                </c:pt>
                <c:pt idx="67">
                  <c:v>42716</c:v>
                </c:pt>
                <c:pt idx="68">
                  <c:v>42717</c:v>
                </c:pt>
                <c:pt idx="69">
                  <c:v>42718</c:v>
                </c:pt>
                <c:pt idx="70">
                  <c:v>42719</c:v>
                </c:pt>
                <c:pt idx="71">
                  <c:v>42720</c:v>
                </c:pt>
                <c:pt idx="72">
                  <c:v>42723</c:v>
                </c:pt>
                <c:pt idx="73">
                  <c:v>42724</c:v>
                </c:pt>
                <c:pt idx="74">
                  <c:v>42725</c:v>
                </c:pt>
                <c:pt idx="75">
                  <c:v>42726</c:v>
                </c:pt>
                <c:pt idx="76">
                  <c:v>42727</c:v>
                </c:pt>
                <c:pt idx="77">
                  <c:v>42730</c:v>
                </c:pt>
                <c:pt idx="78">
                  <c:v>42731</c:v>
                </c:pt>
                <c:pt idx="79">
                  <c:v>42732</c:v>
                </c:pt>
                <c:pt idx="80">
                  <c:v>42733</c:v>
                </c:pt>
                <c:pt idx="81">
                  <c:v>42734</c:v>
                </c:pt>
                <c:pt idx="82">
                  <c:v>42737</c:v>
                </c:pt>
                <c:pt idx="83">
                  <c:v>42738</c:v>
                </c:pt>
                <c:pt idx="84">
                  <c:v>42739</c:v>
                </c:pt>
                <c:pt idx="85">
                  <c:v>42740</c:v>
                </c:pt>
                <c:pt idx="86">
                  <c:v>42741</c:v>
                </c:pt>
                <c:pt idx="87">
                  <c:v>42744</c:v>
                </c:pt>
                <c:pt idx="88">
                  <c:v>42745</c:v>
                </c:pt>
                <c:pt idx="89">
                  <c:v>42746</c:v>
                </c:pt>
                <c:pt idx="90">
                  <c:v>42747</c:v>
                </c:pt>
                <c:pt idx="91">
                  <c:v>42748</c:v>
                </c:pt>
                <c:pt idx="92">
                  <c:v>42751</c:v>
                </c:pt>
                <c:pt idx="93">
                  <c:v>42752</c:v>
                </c:pt>
                <c:pt idx="94">
                  <c:v>42753</c:v>
                </c:pt>
                <c:pt idx="95">
                  <c:v>42754</c:v>
                </c:pt>
                <c:pt idx="96">
                  <c:v>42755</c:v>
                </c:pt>
                <c:pt idx="97">
                  <c:v>42758</c:v>
                </c:pt>
                <c:pt idx="98">
                  <c:v>42759</c:v>
                </c:pt>
                <c:pt idx="99">
                  <c:v>42760</c:v>
                </c:pt>
                <c:pt idx="100">
                  <c:v>42762</c:v>
                </c:pt>
                <c:pt idx="101">
                  <c:v>42765</c:v>
                </c:pt>
                <c:pt idx="102">
                  <c:v>42766</c:v>
                </c:pt>
                <c:pt idx="103">
                  <c:v>42767</c:v>
                </c:pt>
                <c:pt idx="104">
                  <c:v>42768</c:v>
                </c:pt>
                <c:pt idx="105">
                  <c:v>42769</c:v>
                </c:pt>
                <c:pt idx="106">
                  <c:v>42772</c:v>
                </c:pt>
                <c:pt idx="107">
                  <c:v>42773</c:v>
                </c:pt>
                <c:pt idx="108">
                  <c:v>42774</c:v>
                </c:pt>
                <c:pt idx="109">
                  <c:v>42775</c:v>
                </c:pt>
                <c:pt idx="110">
                  <c:v>42776</c:v>
                </c:pt>
                <c:pt idx="111">
                  <c:v>42779</c:v>
                </c:pt>
                <c:pt idx="112">
                  <c:v>42780</c:v>
                </c:pt>
                <c:pt idx="113">
                  <c:v>42781</c:v>
                </c:pt>
                <c:pt idx="114">
                  <c:v>42782</c:v>
                </c:pt>
                <c:pt idx="115">
                  <c:v>42783</c:v>
                </c:pt>
                <c:pt idx="116">
                  <c:v>42786</c:v>
                </c:pt>
                <c:pt idx="117">
                  <c:v>42787</c:v>
                </c:pt>
                <c:pt idx="118">
                  <c:v>42788</c:v>
                </c:pt>
                <c:pt idx="119">
                  <c:v>42789</c:v>
                </c:pt>
                <c:pt idx="120">
                  <c:v>42793</c:v>
                </c:pt>
                <c:pt idx="121">
                  <c:v>42794</c:v>
                </c:pt>
                <c:pt idx="122">
                  <c:v>42795</c:v>
                </c:pt>
                <c:pt idx="123">
                  <c:v>42796</c:v>
                </c:pt>
                <c:pt idx="124">
                  <c:v>42797</c:v>
                </c:pt>
                <c:pt idx="125">
                  <c:v>42800</c:v>
                </c:pt>
                <c:pt idx="126">
                  <c:v>42801</c:v>
                </c:pt>
              </c:numCache>
            </c:numRef>
          </c:cat>
          <c:val>
            <c:numRef>
              <c:f>'EQ Curve'!$Q$4:$Q$130</c:f>
              <c:numCache>
                <c:formatCode>0.000</c:formatCode>
                <c:ptCount val="127"/>
                <c:pt idx="0">
                  <c:v>100</c:v>
                </c:pt>
                <c:pt idx="1">
                  <c:v>103.25689828663204</c:v>
                </c:pt>
                <c:pt idx="2">
                  <c:v>102.96204137390703</c:v>
                </c:pt>
                <c:pt idx="3">
                  <c:v>101.82714561820225</c:v>
                </c:pt>
                <c:pt idx="4">
                  <c:v>102.32557912899111</c:v>
                </c:pt>
                <c:pt idx="5">
                  <c:v>100.98989354827383</c:v>
                </c:pt>
                <c:pt idx="6">
                  <c:v>99.628635635575648</c:v>
                </c:pt>
                <c:pt idx="7">
                  <c:v>99.852980190446303</c:v>
                </c:pt>
                <c:pt idx="8">
                  <c:v>99.649691960870186</c:v>
                </c:pt>
                <c:pt idx="9">
                  <c:v>101.07810405861298</c:v>
                </c:pt>
                <c:pt idx="10">
                  <c:v>101.08362616642454</c:v>
                </c:pt>
                <c:pt idx="11">
                  <c:v>101.67139146161013</c:v>
                </c:pt>
                <c:pt idx="12">
                  <c:v>101.5505830664529</c:v>
                </c:pt>
                <c:pt idx="13">
                  <c:v>102.3623090758211</c:v>
                </c:pt>
                <c:pt idx="14">
                  <c:v>103.07729854807407</c:v>
                </c:pt>
                <c:pt idx="15">
                  <c:v>102.44312253151013</c:v>
                </c:pt>
                <c:pt idx="16">
                  <c:v>102.34917370534045</c:v>
                </c:pt>
                <c:pt idx="17">
                  <c:v>103.25226486549411</c:v>
                </c:pt>
                <c:pt idx="18">
                  <c:v>100.71431882695175</c:v>
                </c:pt>
                <c:pt idx="19">
                  <c:v>98.385894664356158</c:v>
                </c:pt>
                <c:pt idx="20">
                  <c:v>100.52893866784993</c:v>
                </c:pt>
                <c:pt idx="21">
                  <c:v>101.57485371133686</c:v>
                </c:pt>
                <c:pt idx="22">
                  <c:v>100.72285805334059</c:v>
                </c:pt>
                <c:pt idx="23">
                  <c:v>99.843488924317413</c:v>
                </c:pt>
                <c:pt idx="24">
                  <c:v>99.362766566652297</c:v>
                </c:pt>
                <c:pt idx="25">
                  <c:v>100.43695042874407</c:v>
                </c:pt>
                <c:pt idx="26">
                  <c:v>99.382435813710984</c:v>
                </c:pt>
                <c:pt idx="27">
                  <c:v>99.446292201931897</c:v>
                </c:pt>
                <c:pt idx="28">
                  <c:v>100.417919310435</c:v>
                </c:pt>
                <c:pt idx="29">
                  <c:v>100.90175462818436</c:v>
                </c:pt>
                <c:pt idx="30">
                  <c:v>100.44978162807379</c:v>
                </c:pt>
                <c:pt idx="31">
                  <c:v>100.87435662097104</c:v>
                </c:pt>
                <c:pt idx="32">
                  <c:v>101.38328350094659</c:v>
                </c:pt>
                <c:pt idx="33">
                  <c:v>100.8232641922788</c:v>
                </c:pt>
                <c:pt idx="34">
                  <c:v>100.4445482940158</c:v>
                </c:pt>
                <c:pt idx="35">
                  <c:v>101.05038589893471</c:v>
                </c:pt>
                <c:pt idx="36">
                  <c:v>100.10903518345606</c:v>
                </c:pt>
                <c:pt idx="37">
                  <c:v>99.731066279275026</c:v>
                </c:pt>
                <c:pt idx="38">
                  <c:v>100.32751901946993</c:v>
                </c:pt>
                <c:pt idx="39">
                  <c:v>99.954857138505218</c:v>
                </c:pt>
                <c:pt idx="40">
                  <c:v>97.622455860263187</c:v>
                </c:pt>
                <c:pt idx="41">
                  <c:v>97.154205599523664</c:v>
                </c:pt>
                <c:pt idx="42">
                  <c:v>96.343394932803434</c:v>
                </c:pt>
                <c:pt idx="43">
                  <c:v>97.270519962214365</c:v>
                </c:pt>
                <c:pt idx="44">
                  <c:v>98.084273919522573</c:v>
                </c:pt>
                <c:pt idx="45">
                  <c:v>97.31638173371681</c:v>
                </c:pt>
                <c:pt idx="46">
                  <c:v>96.805836076826793</c:v>
                </c:pt>
                <c:pt idx="47">
                  <c:v>94.445657065798997</c:v>
                </c:pt>
                <c:pt idx="48">
                  <c:v>93.047160106156412</c:v>
                </c:pt>
                <c:pt idx="49">
                  <c:v>93.159918718950109</c:v>
                </c:pt>
                <c:pt idx="50">
                  <c:v>92.294205157571668</c:v>
                </c:pt>
                <c:pt idx="51">
                  <c:v>91.192931866343372</c:v>
                </c:pt>
                <c:pt idx="52">
                  <c:v>90.581407543831631</c:v>
                </c:pt>
                <c:pt idx="53">
                  <c:v>91.094621231104512</c:v>
                </c:pt>
                <c:pt idx="54">
                  <c:v>92.389604837039968</c:v>
                </c:pt>
                <c:pt idx="55">
                  <c:v>92.958813376074346</c:v>
                </c:pt>
                <c:pt idx="56">
                  <c:v>93.564820916082596</c:v>
                </c:pt>
                <c:pt idx="57">
                  <c:v>93.717870793089858</c:v>
                </c:pt>
                <c:pt idx="58">
                  <c:v>95.316962895167592</c:v>
                </c:pt>
                <c:pt idx="59">
                  <c:v>95.275026926431607</c:v>
                </c:pt>
                <c:pt idx="60">
                  <c:v>93.365508256360712</c:v>
                </c:pt>
                <c:pt idx="61">
                  <c:v>92.376637462714683</c:v>
                </c:pt>
                <c:pt idx="62">
                  <c:v>91.836939022836589</c:v>
                </c:pt>
                <c:pt idx="63">
                  <c:v>92.144785854408696</c:v>
                </c:pt>
                <c:pt idx="64">
                  <c:v>91.583345576975574</c:v>
                </c:pt>
                <c:pt idx="65">
                  <c:v>93.166610303311785</c:v>
                </c:pt>
                <c:pt idx="66">
                  <c:v>93.51658004203442</c:v>
                </c:pt>
                <c:pt idx="67">
                  <c:v>92.42037882386434</c:v>
                </c:pt>
                <c:pt idx="68">
                  <c:v>92.402504269064096</c:v>
                </c:pt>
                <c:pt idx="69">
                  <c:v>92.119027121004791</c:v>
                </c:pt>
                <c:pt idx="70">
                  <c:v>93.286714940209691</c:v>
                </c:pt>
                <c:pt idx="71">
                  <c:v>92.844326596075263</c:v>
                </c:pt>
                <c:pt idx="72">
                  <c:v>92.831511405005926</c:v>
                </c:pt>
                <c:pt idx="73">
                  <c:v>91.956858718764067</c:v>
                </c:pt>
                <c:pt idx="74">
                  <c:v>91.037835299995393</c:v>
                </c:pt>
                <c:pt idx="75">
                  <c:v>90.379671389301961</c:v>
                </c:pt>
                <c:pt idx="76">
                  <c:v>90.378729013514118</c:v>
                </c:pt>
                <c:pt idx="77">
                  <c:v>87.829998098172965</c:v>
                </c:pt>
                <c:pt idx="78">
                  <c:v>90.317134759402819</c:v>
                </c:pt>
                <c:pt idx="79">
                  <c:v>92.036772908819387</c:v>
                </c:pt>
                <c:pt idx="80">
                  <c:v>92.953162316134481</c:v>
                </c:pt>
                <c:pt idx="81">
                  <c:v>93.656913501978238</c:v>
                </c:pt>
                <c:pt idx="82">
                  <c:v>93.825485872056191</c:v>
                </c:pt>
                <c:pt idx="83">
                  <c:v>94.487549261850845</c:v>
                </c:pt>
                <c:pt idx="84">
                  <c:v>94.767106874766256</c:v>
                </c:pt>
                <c:pt idx="85">
                  <c:v>95.594807516511764</c:v>
                </c:pt>
                <c:pt idx="86">
                  <c:v>95.078221216620335</c:v>
                </c:pt>
                <c:pt idx="87">
                  <c:v>96.304781997161001</c:v>
                </c:pt>
                <c:pt idx="88">
                  <c:v>97.053888732434928</c:v>
                </c:pt>
                <c:pt idx="89">
                  <c:v>97.598518635714356</c:v>
                </c:pt>
                <c:pt idx="90">
                  <c:v>95.650590463563049</c:v>
                </c:pt>
                <c:pt idx="91">
                  <c:v>94.829984335730003</c:v>
                </c:pt>
                <c:pt idx="92">
                  <c:v>96.380148704459131</c:v>
                </c:pt>
                <c:pt idx="93">
                  <c:v>96.508456486401954</c:v>
                </c:pt>
                <c:pt idx="94">
                  <c:v>97.427113144498549</c:v>
                </c:pt>
                <c:pt idx="95">
                  <c:v>98.196376539590716</c:v>
                </c:pt>
                <c:pt idx="96">
                  <c:v>97.323261176031863</c:v>
                </c:pt>
                <c:pt idx="97">
                  <c:v>98.472771580442469</c:v>
                </c:pt>
                <c:pt idx="98">
                  <c:v>100.08257086319254</c:v>
                </c:pt>
                <c:pt idx="99">
                  <c:v>100.04525039364006</c:v>
                </c:pt>
                <c:pt idx="100">
                  <c:v>100.34141107566685</c:v>
                </c:pt>
                <c:pt idx="101">
                  <c:v>103.26834378170089</c:v>
                </c:pt>
                <c:pt idx="102">
                  <c:v>105.26736212954661</c:v>
                </c:pt>
                <c:pt idx="103">
                  <c:v>104.49866861610705</c:v>
                </c:pt>
                <c:pt idx="104">
                  <c:v>106.94977904323275</c:v>
                </c:pt>
                <c:pt idx="105">
                  <c:v>109.4847699287923</c:v>
                </c:pt>
                <c:pt idx="106">
                  <c:v>108.58788456135306</c:v>
                </c:pt>
                <c:pt idx="107">
                  <c:v>108.42293795561437</c:v>
                </c:pt>
                <c:pt idx="108">
                  <c:v>109.4203836173171</c:v>
                </c:pt>
                <c:pt idx="109">
                  <c:v>109.24615492453435</c:v>
                </c:pt>
                <c:pt idx="110">
                  <c:v>109.54210877261778</c:v>
                </c:pt>
                <c:pt idx="111">
                  <c:v>109.20232065780104</c:v>
                </c:pt>
                <c:pt idx="112">
                  <c:v>109.71044291182903</c:v>
                </c:pt>
                <c:pt idx="113">
                  <c:v>110.01702608832237</c:v>
                </c:pt>
                <c:pt idx="114">
                  <c:v>110.4692325901301</c:v>
                </c:pt>
                <c:pt idx="115">
                  <c:v>110.17599435888991</c:v>
                </c:pt>
                <c:pt idx="116">
                  <c:v>111.25897036493049</c:v>
                </c:pt>
                <c:pt idx="117">
                  <c:v>110.81111450284789</c:v>
                </c:pt>
                <c:pt idx="118">
                  <c:v>111.79341318215546</c:v>
                </c:pt>
                <c:pt idx="119">
                  <c:v>113.78513015482025</c:v>
                </c:pt>
                <c:pt idx="120">
                  <c:v>114.30742311513299</c:v>
                </c:pt>
                <c:pt idx="121">
                  <c:v>114.70560174534178</c:v>
                </c:pt>
                <c:pt idx="122">
                  <c:v>114.37918211604386</c:v>
                </c:pt>
                <c:pt idx="123">
                  <c:v>113.9666402526354</c:v>
                </c:pt>
                <c:pt idx="124">
                  <c:v>114.43808131542256</c:v>
                </c:pt>
                <c:pt idx="125">
                  <c:v>114.57207262377452</c:v>
                </c:pt>
                <c:pt idx="126">
                  <c:v>113.84639899495012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10616"/>
        <c:axId val="328908264"/>
      </c:lineChart>
      <c:dateAx>
        <c:axId val="328910616"/>
        <c:scaling>
          <c:orientation val="minMax"/>
        </c:scaling>
        <c:delete val="0"/>
        <c:axPos val="b"/>
        <c:numFmt formatCode="d\-mmm\-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8908264"/>
        <c:crosses val="autoZero"/>
        <c:auto val="0"/>
        <c:lblOffset val="100"/>
        <c:baseTimeUnit val="days"/>
        <c:majorUnit val="15"/>
        <c:majorTimeUnit val="days"/>
        <c:minorUnit val="1"/>
        <c:minorTimeUnit val="days"/>
      </c:dateAx>
      <c:valAx>
        <c:axId val="328908264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alpha val="7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8910616"/>
        <c:crosses val="autoZero"/>
        <c:crossBetween val="midCat"/>
      </c:valAx>
      <c:spPr>
        <a:noFill/>
        <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190500</xdr:colOff>
      <xdr:row>3</xdr:row>
      <xdr:rowOff>144780</xdr:rowOff>
    </xdr:from>
    <xdr:to>
      <xdr:col>24</xdr:col>
      <xdr:colOff>495300</xdr:colOff>
      <xdr:row>18</xdr:row>
      <xdr:rowOff>144780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1"/>
  <sheetViews>
    <sheetView showGridLines="0" tabSelected="1" topLeftCell="F1" zoomScaleNormal="100" workbookViewId="0">
      <pane ySplit="3" topLeftCell="A61" activePane="bottomLeft" state="frozen"/>
      <selection pane="bottomLeft" activeCell="R79" sqref="R79:S83"/>
    </sheetView>
  </sheetViews>
  <sheetFormatPr defaultRowHeight="14.4" x14ac:dyDescent="0.3"/>
  <cols>
    <col min="1" max="1" width="10" bestFit="1" customWidth="1"/>
    <col min="3" max="3" width="8.44140625" customWidth="1"/>
    <col min="6" max="11" width="9.109375" customWidth="1"/>
    <col min="12" max="12" width="11.109375" bestFit="1" customWidth="1"/>
    <col min="13" max="13" width="10.109375" bestFit="1" customWidth="1"/>
    <col min="18" max="18" width="18.88671875" customWidth="1"/>
    <col min="19" max="19" width="11.109375" customWidth="1"/>
    <col min="20" max="20" width="11.33203125" customWidth="1"/>
    <col min="21" max="21" width="12.6640625" customWidth="1"/>
    <col min="22" max="23" width="13.6640625" bestFit="1" customWidth="1"/>
  </cols>
  <sheetData>
    <row r="1" spans="1:23" ht="18" x14ac:dyDescent="0.35">
      <c r="A1" s="14" t="s">
        <v>8</v>
      </c>
      <c r="L1" s="95" t="s">
        <v>11</v>
      </c>
      <c r="M1" s="95"/>
      <c r="N1" s="95"/>
      <c r="O1" s="95"/>
      <c r="P1" s="95"/>
    </row>
    <row r="2" spans="1:23" ht="3.75" customHeight="1" x14ac:dyDescent="0.3">
      <c r="A2" s="6"/>
    </row>
    <row r="3" spans="1:23" x14ac:dyDescent="0.3">
      <c r="A3" s="3" t="s">
        <v>0</v>
      </c>
      <c r="B3" s="3" t="s">
        <v>1</v>
      </c>
      <c r="C3" s="3" t="s">
        <v>6</v>
      </c>
      <c r="D3" s="3" t="s">
        <v>2</v>
      </c>
      <c r="E3" s="3" t="s">
        <v>6</v>
      </c>
      <c r="F3" s="3" t="s">
        <v>3</v>
      </c>
      <c r="G3" s="3" t="s">
        <v>6</v>
      </c>
      <c r="H3" s="3" t="s">
        <v>4</v>
      </c>
      <c r="I3" s="3" t="s">
        <v>6</v>
      </c>
      <c r="J3" s="3" t="s">
        <v>5</v>
      </c>
      <c r="K3" s="3" t="s">
        <v>6</v>
      </c>
      <c r="L3" s="3" t="s">
        <v>1</v>
      </c>
      <c r="M3" s="3" t="s">
        <v>2</v>
      </c>
      <c r="N3" s="3" t="s">
        <v>3</v>
      </c>
      <c r="O3" s="3" t="s">
        <v>4</v>
      </c>
      <c r="P3" s="3" t="s">
        <v>5</v>
      </c>
    </row>
    <row r="4" spans="1:23" x14ac:dyDescent="0.3">
      <c r="A4" s="1">
        <v>42614</v>
      </c>
      <c r="B4">
        <v>579.15</v>
      </c>
      <c r="D4">
        <v>83.65</v>
      </c>
      <c r="F4">
        <v>410.25</v>
      </c>
      <c r="H4">
        <v>1185.45</v>
      </c>
      <c r="J4">
        <v>1569.85</v>
      </c>
    </row>
    <row r="5" spans="1:23" x14ac:dyDescent="0.3">
      <c r="A5" s="1">
        <v>42615</v>
      </c>
      <c r="B5">
        <v>577.95000000000005</v>
      </c>
      <c r="C5" s="2">
        <f>B5/B4-1</f>
        <v>-2.0720020720019772E-3</v>
      </c>
      <c r="D5">
        <v>84.45</v>
      </c>
      <c r="E5" s="2">
        <f>D5/D4-1</f>
        <v>9.5636580992228826E-3</v>
      </c>
      <c r="F5">
        <v>409.55</v>
      </c>
      <c r="G5" s="2">
        <f>F5/F4-1</f>
        <v>-1.7062766605727697E-3</v>
      </c>
      <c r="H5">
        <v>1273.45</v>
      </c>
      <c r="I5" s="2">
        <f>H5/H4-1</f>
        <v>7.4233413471677334E-2</v>
      </c>
      <c r="J5">
        <v>1636.5</v>
      </c>
      <c r="K5" s="2">
        <f>J5/J4-1</f>
        <v>4.2456285632385349E-2</v>
      </c>
      <c r="L5" s="4">
        <f>C5-$C$131</f>
        <v>-2.6865791633926038E-3</v>
      </c>
      <c r="M5" s="4">
        <f>E5-$E$131</f>
        <v>3.9122009199952928E-3</v>
      </c>
      <c r="N5" s="4">
        <f>G5-$G$131</f>
        <v>-2.2796169327280514E-3</v>
      </c>
      <c r="O5" s="4">
        <f>I5-$I$131</f>
        <v>7.269118559928904E-2</v>
      </c>
      <c r="P5" s="4">
        <f>K5-$K$131</f>
        <v>3.9570243320435246E-2</v>
      </c>
      <c r="S5" s="6"/>
      <c r="T5" s="6"/>
      <c r="U5" s="6"/>
      <c r="V5" s="6"/>
      <c r="W5" s="6"/>
    </row>
    <row r="6" spans="1:23" ht="18" x14ac:dyDescent="0.35">
      <c r="A6" s="1">
        <v>42619</v>
      </c>
      <c r="B6">
        <v>578.6</v>
      </c>
      <c r="C6" s="2">
        <f t="shared" ref="C6:C69" si="0">B6/B5-1</f>
        <v>1.1246647633877949E-3</v>
      </c>
      <c r="D6">
        <v>84.85</v>
      </c>
      <c r="E6" s="2">
        <f t="shared" ref="E6:E69" si="1">D6/D5-1</f>
        <v>4.7365304914148698E-3</v>
      </c>
      <c r="F6">
        <v>406.6</v>
      </c>
      <c r="G6" s="2">
        <f t="shared" ref="G6:G69" si="2">F6/F5-1</f>
        <v>-7.2030277133439125E-3</v>
      </c>
      <c r="H6">
        <v>1261</v>
      </c>
      <c r="I6" s="2">
        <f t="shared" ref="I6:I69" si="3">H6/H5-1</f>
        <v>-9.7765911500256042E-3</v>
      </c>
      <c r="J6">
        <v>1644.75</v>
      </c>
      <c r="K6" s="2">
        <f t="shared" ref="K6:K69" si="4">J6/J5-1</f>
        <v>5.0412465627864833E-3</v>
      </c>
      <c r="L6" s="4">
        <f t="shared" ref="L6:L69" si="5">C6-$C$131</f>
        <v>5.1008767199716841E-4</v>
      </c>
      <c r="M6" s="4">
        <f t="shared" ref="M6:M69" si="6">E6-$E$131</f>
        <v>-9.1492668781271991E-4</v>
      </c>
      <c r="N6" s="4">
        <f t="shared" ref="N6:N69" si="7">G6-$G$131</f>
        <v>-7.7763679854991937E-3</v>
      </c>
      <c r="O6" s="4">
        <f t="shared" ref="O6:O69" si="8">I6-$I$131</f>
        <v>-1.1318819022413896E-2</v>
      </c>
      <c r="P6" s="4">
        <f t="shared" ref="P6:P69" si="9">K6-$K$131</f>
        <v>2.1552042508363829E-3</v>
      </c>
      <c r="R6" s="14" t="s">
        <v>12</v>
      </c>
      <c r="S6" s="10"/>
      <c r="T6" s="10"/>
      <c r="U6" s="10"/>
      <c r="V6" s="10"/>
      <c r="W6" s="10"/>
    </row>
    <row r="7" spans="1:23" x14ac:dyDescent="0.3">
      <c r="A7" s="1">
        <v>42620</v>
      </c>
      <c r="B7">
        <v>580.75</v>
      </c>
      <c r="C7" s="2">
        <f t="shared" si="0"/>
        <v>3.7158658831661917E-3</v>
      </c>
      <c r="D7">
        <v>83.7</v>
      </c>
      <c r="E7" s="2">
        <f t="shared" si="1"/>
        <v>-1.3553329404832004E-2</v>
      </c>
      <c r="F7">
        <v>405.6</v>
      </c>
      <c r="G7" s="2">
        <f t="shared" si="2"/>
        <v>-2.4594195769798155E-3</v>
      </c>
      <c r="H7">
        <v>1241.6500000000001</v>
      </c>
      <c r="I7" s="2">
        <f t="shared" si="3"/>
        <v>-1.5344964314036424E-2</v>
      </c>
      <c r="J7">
        <v>1616.9</v>
      </c>
      <c r="K7" s="2">
        <f t="shared" si="4"/>
        <v>-1.6932664538683584E-2</v>
      </c>
      <c r="L7" s="4">
        <f t="shared" si="5"/>
        <v>3.101288791775565E-3</v>
      </c>
      <c r="M7" s="4">
        <f t="shared" si="6"/>
        <v>-1.9204786584059594E-2</v>
      </c>
      <c r="N7" s="4">
        <f t="shared" si="7"/>
        <v>-3.0327598491350972E-3</v>
      </c>
      <c r="O7" s="4">
        <f t="shared" si="8"/>
        <v>-1.6887192186424718E-2</v>
      </c>
      <c r="P7" s="4">
        <f t="shared" si="9"/>
        <v>-1.9818706850633683E-2</v>
      </c>
      <c r="R7" s="18"/>
      <c r="S7" s="19" t="s">
        <v>1</v>
      </c>
      <c r="T7" s="19" t="s">
        <v>2</v>
      </c>
      <c r="U7" s="19" t="s">
        <v>3</v>
      </c>
      <c r="V7" s="19" t="s">
        <v>4</v>
      </c>
      <c r="W7" s="20" t="s">
        <v>5</v>
      </c>
    </row>
    <row r="8" spans="1:23" x14ac:dyDescent="0.3">
      <c r="A8" s="1">
        <v>42621</v>
      </c>
      <c r="B8">
        <v>595.15</v>
      </c>
      <c r="C8" s="2">
        <f t="shared" si="0"/>
        <v>2.4795523030563871E-2</v>
      </c>
      <c r="D8">
        <v>84.5</v>
      </c>
      <c r="E8" s="2">
        <f t="shared" si="1"/>
        <v>9.5579450418159517E-3</v>
      </c>
      <c r="F8">
        <v>405.6</v>
      </c>
      <c r="G8" s="2">
        <f t="shared" si="2"/>
        <v>0</v>
      </c>
      <c r="H8">
        <v>1237.9000000000001</v>
      </c>
      <c r="I8" s="2">
        <f t="shared" si="3"/>
        <v>-3.0201747674465373E-3</v>
      </c>
      <c r="J8">
        <v>1635.9</v>
      </c>
      <c r="K8" s="2">
        <f t="shared" si="4"/>
        <v>1.1750881316098694E-2</v>
      </c>
      <c r="L8" s="4">
        <f t="shared" si="5"/>
        <v>2.4180945939173245E-2</v>
      </c>
      <c r="M8" s="4">
        <f t="shared" si="6"/>
        <v>3.906487862588362E-3</v>
      </c>
      <c r="N8" s="4">
        <f t="shared" si="7"/>
        <v>-5.7334027215528158E-4</v>
      </c>
      <c r="O8" s="4">
        <f t="shared" si="8"/>
        <v>-4.5624026398348293E-3</v>
      </c>
      <c r="P8" s="4">
        <f t="shared" si="9"/>
        <v>8.864839004148594E-3</v>
      </c>
      <c r="R8" s="21" t="s">
        <v>1</v>
      </c>
      <c r="S8" s="22">
        <f t="array" ref="S8:W12">MMULT(TRANSPOSE(L5:P130),L5:P130)</f>
        <v>2.7875390404059234E-2</v>
      </c>
      <c r="T8" s="22">
        <v>6.7902870325454254E-3</v>
      </c>
      <c r="U8" s="22">
        <v>4.2490226159818531E-3</v>
      </c>
      <c r="V8" s="22">
        <v>5.1484423678340632E-3</v>
      </c>
      <c r="W8" s="23">
        <v>8.0425602600088936E-3</v>
      </c>
    </row>
    <row r="9" spans="1:23" x14ac:dyDescent="0.3">
      <c r="A9" s="1">
        <v>42622</v>
      </c>
      <c r="B9">
        <v>580.5</v>
      </c>
      <c r="C9" s="2">
        <f t="shared" si="0"/>
        <v>-2.4615643115181052E-2</v>
      </c>
      <c r="D9">
        <v>83.6</v>
      </c>
      <c r="E9" s="2">
        <f t="shared" si="1"/>
        <v>-1.0650887573964596E-2</v>
      </c>
      <c r="F9">
        <v>404.55</v>
      </c>
      <c r="G9" s="2">
        <f t="shared" si="2"/>
        <v>-2.5887573964497035E-3</v>
      </c>
      <c r="H9">
        <v>1219.75</v>
      </c>
      <c r="I9" s="2">
        <f t="shared" si="3"/>
        <v>-1.466192745779149E-2</v>
      </c>
      <c r="J9">
        <v>1602.85</v>
      </c>
      <c r="K9" s="2">
        <f t="shared" si="4"/>
        <v>-2.0202946390366239E-2</v>
      </c>
      <c r="L9" s="4">
        <f t="shared" si="5"/>
        <v>-2.5230220206571678E-2</v>
      </c>
      <c r="M9" s="4">
        <f t="shared" si="6"/>
        <v>-1.6302344753192186E-2</v>
      </c>
      <c r="N9" s="4">
        <f t="shared" si="7"/>
        <v>-3.1620976686049852E-3</v>
      </c>
      <c r="O9" s="4">
        <f t="shared" si="8"/>
        <v>-1.6204155330179784E-2</v>
      </c>
      <c r="P9" s="4">
        <f t="shared" si="9"/>
        <v>-2.3088988702316338E-2</v>
      </c>
      <c r="R9" s="21" t="s">
        <v>2</v>
      </c>
      <c r="S9" s="22">
        <v>6.7902870325454254E-3</v>
      </c>
      <c r="T9" s="22">
        <v>0.14084067497806899</v>
      </c>
      <c r="U9" s="22">
        <v>4.9653941457704701E-3</v>
      </c>
      <c r="V9" s="22">
        <v>2.8858202628532781E-3</v>
      </c>
      <c r="W9" s="23">
        <v>4.7463927649434353E-3</v>
      </c>
    </row>
    <row r="10" spans="1:23" x14ac:dyDescent="0.3">
      <c r="A10" s="1">
        <v>42625</v>
      </c>
      <c r="B10">
        <v>570.1</v>
      </c>
      <c r="C10" s="2">
        <f t="shared" si="0"/>
        <v>-1.7915590008613202E-2</v>
      </c>
      <c r="D10">
        <v>82.8</v>
      </c>
      <c r="E10" s="2">
        <f t="shared" si="1"/>
        <v>-9.5693779904305609E-3</v>
      </c>
      <c r="F10">
        <v>400.5</v>
      </c>
      <c r="G10" s="2">
        <f t="shared" si="2"/>
        <v>-1.0011123470522798E-2</v>
      </c>
      <c r="H10">
        <v>1179.25</v>
      </c>
      <c r="I10" s="2">
        <f t="shared" si="3"/>
        <v>-3.3203525312564097E-2</v>
      </c>
      <c r="J10">
        <v>1616.35</v>
      </c>
      <c r="K10" s="2">
        <f t="shared" si="4"/>
        <v>8.4224974264590635E-3</v>
      </c>
      <c r="L10" s="4">
        <f t="shared" si="5"/>
        <v>-1.8530167100003828E-2</v>
      </c>
      <c r="M10" s="4">
        <f t="shared" si="6"/>
        <v>-1.5220835169658151E-2</v>
      </c>
      <c r="N10" s="4">
        <f t="shared" si="7"/>
        <v>-1.0584463742678079E-2</v>
      </c>
      <c r="O10" s="4">
        <f t="shared" si="8"/>
        <v>-3.4745753184952391E-2</v>
      </c>
      <c r="P10" s="4">
        <f t="shared" si="9"/>
        <v>5.5364551145089631E-3</v>
      </c>
      <c r="R10" s="21" t="s">
        <v>3</v>
      </c>
      <c r="S10" s="22">
        <v>4.2490226159818531E-3</v>
      </c>
      <c r="T10" s="22">
        <v>4.9653941457704701E-3</v>
      </c>
      <c r="U10" s="22">
        <v>3.0546697184546473E-2</v>
      </c>
      <c r="V10" s="22">
        <v>4.99890603020192E-3</v>
      </c>
      <c r="W10" s="23">
        <v>3.5133925349870691E-3</v>
      </c>
    </row>
    <row r="11" spans="1:23" x14ac:dyDescent="0.3">
      <c r="A11" s="1">
        <v>42627</v>
      </c>
      <c r="B11">
        <v>577.5</v>
      </c>
      <c r="C11" s="2">
        <f t="shared" si="0"/>
        <v>1.2980178915979579E-2</v>
      </c>
      <c r="D11">
        <v>83.75</v>
      </c>
      <c r="E11" s="2">
        <f t="shared" si="1"/>
        <v>1.1473429951690761E-2</v>
      </c>
      <c r="F11">
        <v>400.25</v>
      </c>
      <c r="G11" s="2">
        <f t="shared" si="2"/>
        <v>-6.2421972534332237E-4</v>
      </c>
      <c r="H11">
        <v>1173.5999999999999</v>
      </c>
      <c r="I11" s="2">
        <f t="shared" si="3"/>
        <v>-4.7911808352767427E-3</v>
      </c>
      <c r="J11">
        <v>1624.3</v>
      </c>
      <c r="K11" s="2">
        <f t="shared" si="4"/>
        <v>4.9184891886040472E-3</v>
      </c>
      <c r="L11" s="4">
        <f t="shared" si="5"/>
        <v>1.2365601824588953E-2</v>
      </c>
      <c r="M11" s="4">
        <f t="shared" si="6"/>
        <v>5.8219727724631715E-3</v>
      </c>
      <c r="N11" s="4">
        <f t="shared" si="7"/>
        <v>-1.1975599974986041E-3</v>
      </c>
      <c r="O11" s="4">
        <f t="shared" si="8"/>
        <v>-6.3334087076650347E-3</v>
      </c>
      <c r="P11" s="4">
        <f t="shared" si="9"/>
        <v>2.0324468766539467E-3</v>
      </c>
      <c r="R11" s="21" t="s">
        <v>4</v>
      </c>
      <c r="S11" s="22">
        <v>5.1484423678340632E-3</v>
      </c>
      <c r="T11" s="22">
        <v>2.8858202628532781E-3</v>
      </c>
      <c r="U11" s="22">
        <v>4.99890603020192E-3</v>
      </c>
      <c r="V11" s="22">
        <v>5.1085215812449514E-2</v>
      </c>
      <c r="W11" s="23">
        <v>3.3756038563330783E-3</v>
      </c>
    </row>
    <row r="12" spans="1:23" x14ac:dyDescent="0.3">
      <c r="A12" s="1">
        <v>42628</v>
      </c>
      <c r="B12">
        <v>585.4</v>
      </c>
      <c r="C12" s="2">
        <f t="shared" si="0"/>
        <v>1.3679653679653736E-2</v>
      </c>
      <c r="D12">
        <v>84.5</v>
      </c>
      <c r="E12" s="2">
        <f t="shared" si="1"/>
        <v>8.9552238805969964E-3</v>
      </c>
      <c r="F12">
        <v>399.65</v>
      </c>
      <c r="G12" s="2">
        <f t="shared" si="2"/>
        <v>-1.4990630855715725E-3</v>
      </c>
      <c r="H12">
        <v>1158.6500000000001</v>
      </c>
      <c r="I12" s="2">
        <f t="shared" si="3"/>
        <v>-1.273858214042245E-2</v>
      </c>
      <c r="J12">
        <v>1622.35</v>
      </c>
      <c r="K12" s="2">
        <f t="shared" si="4"/>
        <v>-1.2005171458474573E-3</v>
      </c>
      <c r="L12" s="4">
        <f t="shared" si="5"/>
        <v>1.306507658826311E-2</v>
      </c>
      <c r="M12" s="4">
        <f t="shared" si="6"/>
        <v>3.3037667013694066E-3</v>
      </c>
      <c r="N12" s="4">
        <f t="shared" si="7"/>
        <v>-2.0724033577268542E-3</v>
      </c>
      <c r="O12" s="4">
        <f t="shared" si="8"/>
        <v>-1.4280810012810742E-2</v>
      </c>
      <c r="P12" s="4">
        <f t="shared" si="9"/>
        <v>-4.0865594577975577E-3</v>
      </c>
      <c r="R12" s="24" t="s">
        <v>5</v>
      </c>
      <c r="S12" s="25">
        <v>8.0425602600088936E-3</v>
      </c>
      <c r="T12" s="25">
        <v>4.7463927649434353E-3</v>
      </c>
      <c r="U12" s="25">
        <v>3.5133925349870691E-3</v>
      </c>
      <c r="V12" s="25">
        <v>3.3756038563330783E-3</v>
      </c>
      <c r="W12" s="26">
        <v>4.3095187428188061E-2</v>
      </c>
    </row>
    <row r="13" spans="1:23" x14ac:dyDescent="0.3">
      <c r="A13" s="1">
        <v>42629</v>
      </c>
      <c r="B13">
        <v>593.54999999999995</v>
      </c>
      <c r="C13" s="2">
        <f t="shared" si="0"/>
        <v>1.3922104543901526E-2</v>
      </c>
      <c r="D13">
        <v>85.15</v>
      </c>
      <c r="E13" s="2">
        <f t="shared" si="1"/>
        <v>7.692307692307665E-3</v>
      </c>
      <c r="F13">
        <v>394.75</v>
      </c>
      <c r="G13" s="2">
        <f t="shared" si="2"/>
        <v>-1.226072813711987E-2</v>
      </c>
      <c r="H13">
        <v>1185</v>
      </c>
      <c r="I13" s="2">
        <f t="shared" si="3"/>
        <v>2.2741984205756571E-2</v>
      </c>
      <c r="J13">
        <v>1682.1</v>
      </c>
      <c r="K13" s="2">
        <f t="shared" si="4"/>
        <v>3.6829290843529483E-2</v>
      </c>
      <c r="L13" s="4">
        <f t="shared" si="5"/>
        <v>1.33075274525109E-2</v>
      </c>
      <c r="M13" s="4">
        <f t="shared" si="6"/>
        <v>2.0408505130800753E-3</v>
      </c>
      <c r="N13" s="4">
        <f t="shared" si="7"/>
        <v>-1.2834068409275151E-2</v>
      </c>
      <c r="O13" s="4">
        <f t="shared" si="8"/>
        <v>2.1199756333368278E-2</v>
      </c>
      <c r="P13" s="4">
        <f t="shared" si="9"/>
        <v>3.394324853157938E-2</v>
      </c>
      <c r="S13" s="6"/>
      <c r="T13" s="6"/>
      <c r="U13" s="6"/>
      <c r="V13" s="6"/>
      <c r="W13" s="6"/>
    </row>
    <row r="14" spans="1:23" x14ac:dyDescent="0.3">
      <c r="A14" s="1">
        <v>42632</v>
      </c>
      <c r="B14">
        <v>597.79999999999995</v>
      </c>
      <c r="C14" s="2">
        <f t="shared" si="0"/>
        <v>7.1603066296015427E-3</v>
      </c>
      <c r="D14">
        <v>84.85</v>
      </c>
      <c r="E14" s="2">
        <f t="shared" si="1"/>
        <v>-3.5231943628891704E-3</v>
      </c>
      <c r="F14">
        <v>385.55</v>
      </c>
      <c r="G14" s="2">
        <f t="shared" si="2"/>
        <v>-2.3305889803673208E-2</v>
      </c>
      <c r="H14">
        <v>1181.25</v>
      </c>
      <c r="I14" s="2">
        <f t="shared" si="3"/>
        <v>-3.1645569620253333E-3</v>
      </c>
      <c r="J14">
        <v>1729.7</v>
      </c>
      <c r="K14" s="2">
        <f t="shared" si="4"/>
        <v>2.8297960882230688E-2</v>
      </c>
      <c r="L14" s="4">
        <f t="shared" si="5"/>
        <v>6.5457295382109161E-3</v>
      </c>
      <c r="M14" s="4">
        <f t="shared" si="6"/>
        <v>-9.1746515421167602E-3</v>
      </c>
      <c r="N14" s="4">
        <f t="shared" si="7"/>
        <v>-2.3879230075828491E-2</v>
      </c>
      <c r="O14" s="4">
        <f t="shared" si="8"/>
        <v>-4.7067848344136253E-3</v>
      </c>
      <c r="P14" s="4">
        <f t="shared" si="9"/>
        <v>2.5411918570280589E-2</v>
      </c>
      <c r="R14" s="6" t="s">
        <v>13</v>
      </c>
      <c r="S14" s="27">
        <v>127</v>
      </c>
      <c r="T14" s="11">
        <f>S8/S14</f>
        <v>2.1949126302408845E-4</v>
      </c>
      <c r="U14" s="11"/>
      <c r="V14" s="11"/>
      <c r="W14" s="11"/>
    </row>
    <row r="15" spans="1:23" x14ac:dyDescent="0.3">
      <c r="A15" s="1">
        <v>42633</v>
      </c>
      <c r="B15">
        <v>602.85</v>
      </c>
      <c r="C15" s="2">
        <f t="shared" si="0"/>
        <v>8.4476413516227922E-3</v>
      </c>
      <c r="D15">
        <v>83.9</v>
      </c>
      <c r="E15" s="2">
        <f t="shared" si="1"/>
        <v>-1.1196228638774119E-2</v>
      </c>
      <c r="F15">
        <v>384.85</v>
      </c>
      <c r="G15" s="2">
        <f t="shared" si="2"/>
        <v>-1.8155881208662406E-3</v>
      </c>
      <c r="H15">
        <v>1228.6500000000001</v>
      </c>
      <c r="I15" s="2">
        <f t="shared" si="3"/>
        <v>4.0126984126984233E-2</v>
      </c>
      <c r="J15">
        <v>1697.7</v>
      </c>
      <c r="K15" s="2">
        <f t="shared" si="4"/>
        <v>-1.8500317974215141E-2</v>
      </c>
      <c r="L15" s="4">
        <f t="shared" si="5"/>
        <v>7.8330642602321664E-3</v>
      </c>
      <c r="M15" s="4">
        <f t="shared" si="6"/>
        <v>-1.6847685818001709E-2</v>
      </c>
      <c r="N15" s="4">
        <f t="shared" si="7"/>
        <v>-2.3889283930215222E-3</v>
      </c>
      <c r="O15" s="4">
        <f t="shared" si="8"/>
        <v>3.8584756254595939E-2</v>
      </c>
      <c r="P15" s="4">
        <f t="shared" si="9"/>
        <v>-2.1386360286165241E-2</v>
      </c>
      <c r="R15" s="6"/>
      <c r="S15" s="11"/>
      <c r="T15" s="11"/>
      <c r="U15" s="11"/>
      <c r="V15" s="11"/>
      <c r="W15" s="11"/>
    </row>
    <row r="16" spans="1:23" ht="18" x14ac:dyDescent="0.35">
      <c r="A16" s="1">
        <v>42634</v>
      </c>
      <c r="B16">
        <v>601.35</v>
      </c>
      <c r="C16" s="2">
        <f t="shared" si="0"/>
        <v>-2.4881811395869313E-3</v>
      </c>
      <c r="D16">
        <v>84.45</v>
      </c>
      <c r="E16" s="2">
        <f t="shared" si="1"/>
        <v>6.5554231227651361E-3</v>
      </c>
      <c r="F16">
        <v>379.75</v>
      </c>
      <c r="G16" s="2">
        <f t="shared" si="2"/>
        <v>-1.3251916331038172E-2</v>
      </c>
      <c r="H16">
        <v>1234.3499999999999</v>
      </c>
      <c r="I16" s="2">
        <f t="shared" si="3"/>
        <v>4.6392381882551792E-3</v>
      </c>
      <c r="J16">
        <v>1694.75</v>
      </c>
      <c r="K16" s="2">
        <f t="shared" si="4"/>
        <v>-1.7376450491841666E-3</v>
      </c>
      <c r="L16" s="4">
        <f t="shared" si="5"/>
        <v>-3.102758230977558E-3</v>
      </c>
      <c r="M16" s="4">
        <f t="shared" si="6"/>
        <v>9.0396594353754633E-4</v>
      </c>
      <c r="N16" s="4">
        <f t="shared" si="7"/>
        <v>-1.3825256603193453E-2</v>
      </c>
      <c r="O16" s="4">
        <f t="shared" si="8"/>
        <v>3.0970103158668868E-3</v>
      </c>
      <c r="P16" s="4">
        <f t="shared" si="9"/>
        <v>-4.623687361134267E-3</v>
      </c>
      <c r="R16" s="14" t="s">
        <v>14</v>
      </c>
      <c r="S16" s="11"/>
      <c r="T16" s="11"/>
      <c r="U16" s="11"/>
      <c r="V16" s="11"/>
      <c r="W16" s="11"/>
    </row>
    <row r="17" spans="1:23" x14ac:dyDescent="0.3">
      <c r="A17" s="1">
        <v>42635</v>
      </c>
      <c r="B17">
        <v>609.1</v>
      </c>
      <c r="C17" s="2">
        <f t="shared" si="0"/>
        <v>1.288766941049313E-2</v>
      </c>
      <c r="D17">
        <v>83.35</v>
      </c>
      <c r="E17" s="2">
        <f t="shared" si="1"/>
        <v>-1.3025458851391503E-2</v>
      </c>
      <c r="F17">
        <v>382.15</v>
      </c>
      <c r="G17" s="2">
        <f t="shared" si="2"/>
        <v>6.319947333772058E-3</v>
      </c>
      <c r="H17">
        <v>1240.45</v>
      </c>
      <c r="I17" s="2">
        <f t="shared" si="3"/>
        <v>4.9418722404506177E-3</v>
      </c>
      <c r="J17">
        <v>1739.55</v>
      </c>
      <c r="K17" s="2">
        <f t="shared" si="4"/>
        <v>2.6434577371293733E-2</v>
      </c>
      <c r="L17" s="4">
        <f t="shared" si="5"/>
        <v>1.2273092319102504E-2</v>
      </c>
      <c r="M17" s="4">
        <f t="shared" si="6"/>
        <v>-1.8676916030619092E-2</v>
      </c>
      <c r="N17" s="4">
        <f t="shared" si="7"/>
        <v>5.7466070616167767E-3</v>
      </c>
      <c r="O17" s="4">
        <f t="shared" si="8"/>
        <v>3.3996443680623253E-3</v>
      </c>
      <c r="P17" s="4">
        <f t="shared" si="9"/>
        <v>2.3548535059343633E-2</v>
      </c>
      <c r="R17" s="18"/>
      <c r="S17" s="19" t="s">
        <v>1</v>
      </c>
      <c r="T17" s="19" t="s">
        <v>2</v>
      </c>
      <c r="U17" s="19" t="s">
        <v>3</v>
      </c>
      <c r="V17" s="19" t="s">
        <v>4</v>
      </c>
      <c r="W17" s="20" t="s">
        <v>5</v>
      </c>
    </row>
    <row r="18" spans="1:23" x14ac:dyDescent="0.3">
      <c r="A18" s="1">
        <v>42636</v>
      </c>
      <c r="B18">
        <v>611.54999999999995</v>
      </c>
      <c r="C18" s="2">
        <f t="shared" si="0"/>
        <v>4.0223280249547244E-3</v>
      </c>
      <c r="D18">
        <v>82.5</v>
      </c>
      <c r="E18" s="2">
        <f t="shared" si="1"/>
        <v>-1.0197960407918316E-2</v>
      </c>
      <c r="F18">
        <v>387.7</v>
      </c>
      <c r="G18" s="2">
        <f t="shared" si="2"/>
        <v>1.4523093026298506E-2</v>
      </c>
      <c r="H18">
        <v>1248.05</v>
      </c>
      <c r="I18" s="2">
        <f t="shared" si="3"/>
        <v>6.1268088193799919E-3</v>
      </c>
      <c r="J18">
        <v>1762.2</v>
      </c>
      <c r="K18" s="2">
        <f t="shared" si="4"/>
        <v>1.3020608778132381E-2</v>
      </c>
      <c r="L18" s="4">
        <f t="shared" si="5"/>
        <v>3.4077509335640977E-3</v>
      </c>
      <c r="M18" s="4">
        <f t="shared" si="6"/>
        <v>-1.5849417587145906E-2</v>
      </c>
      <c r="N18" s="4">
        <f t="shared" si="7"/>
        <v>1.3949752754143225E-2</v>
      </c>
      <c r="O18" s="4">
        <f t="shared" si="8"/>
        <v>4.5845809469916999E-3</v>
      </c>
      <c r="P18" s="4">
        <f t="shared" si="9"/>
        <v>1.0134566466182281E-2</v>
      </c>
      <c r="R18" s="21" t="s">
        <v>1</v>
      </c>
      <c r="S18" s="34">
        <f t="array" ref="S18:W22">S8:W12/S14</f>
        <v>2.1949126302408845E-4</v>
      </c>
      <c r="T18" s="28">
        <v>5.3466827027916737E-5</v>
      </c>
      <c r="U18" s="28">
        <v>3.3456870991983093E-5</v>
      </c>
      <c r="V18" s="28">
        <v>4.053891628215798E-5</v>
      </c>
      <c r="W18" s="29">
        <v>6.3327246141802306E-5</v>
      </c>
    </row>
    <row r="19" spans="1:23" x14ac:dyDescent="0.3">
      <c r="A19" s="1">
        <v>42639</v>
      </c>
      <c r="B19">
        <v>604.5</v>
      </c>
      <c r="C19" s="2">
        <f t="shared" si="0"/>
        <v>-1.1528084375766467E-2</v>
      </c>
      <c r="D19">
        <v>80.3</v>
      </c>
      <c r="E19" s="2">
        <f t="shared" si="1"/>
        <v>-2.6666666666666727E-2</v>
      </c>
      <c r="F19">
        <v>386.95</v>
      </c>
      <c r="G19" s="2">
        <f t="shared" si="2"/>
        <v>-1.9344854268764644E-3</v>
      </c>
      <c r="H19">
        <v>1207.8</v>
      </c>
      <c r="I19" s="2">
        <f t="shared" si="3"/>
        <v>-3.225031048435556E-2</v>
      </c>
      <c r="J19">
        <v>1829</v>
      </c>
      <c r="K19" s="2">
        <f t="shared" si="4"/>
        <v>3.7907161502667153E-2</v>
      </c>
      <c r="L19" s="4">
        <f t="shared" si="5"/>
        <v>-1.2142661467157093E-2</v>
      </c>
      <c r="M19" s="4">
        <f t="shared" si="6"/>
        <v>-3.2318123845894317E-2</v>
      </c>
      <c r="N19" s="4">
        <f t="shared" si="7"/>
        <v>-2.5078256990317461E-3</v>
      </c>
      <c r="O19" s="4">
        <f t="shared" si="8"/>
        <v>-3.3792538356743854E-2</v>
      </c>
      <c r="P19" s="4">
        <f t="shared" si="9"/>
        <v>3.502111919071705E-2</v>
      </c>
      <c r="R19" s="21" t="s">
        <v>2</v>
      </c>
      <c r="S19" s="28">
        <v>5.3466827027916737E-5</v>
      </c>
      <c r="T19" s="28">
        <v>1.1089816927407007E-3</v>
      </c>
      <c r="U19" s="28">
        <v>3.9097591698980077E-5</v>
      </c>
      <c r="V19" s="28">
        <v>2.2722994195695103E-5</v>
      </c>
      <c r="W19" s="29">
        <v>3.7373171377507362E-5</v>
      </c>
    </row>
    <row r="20" spans="1:23" x14ac:dyDescent="0.3">
      <c r="A20" s="1">
        <v>42640</v>
      </c>
      <c r="B20">
        <v>607.20000000000005</v>
      </c>
      <c r="C20" s="2">
        <f t="shared" si="0"/>
        <v>4.466501240694809E-3</v>
      </c>
      <c r="D20">
        <v>79.55</v>
      </c>
      <c r="E20" s="2">
        <f t="shared" si="1"/>
        <v>-9.3399750933997883E-3</v>
      </c>
      <c r="F20">
        <v>386.8</v>
      </c>
      <c r="G20" s="2">
        <f t="shared" si="2"/>
        <v>-3.8764698281423815E-4</v>
      </c>
      <c r="H20">
        <v>1220.9000000000001</v>
      </c>
      <c r="I20" s="2">
        <f t="shared" si="3"/>
        <v>1.0846166583871719E-2</v>
      </c>
      <c r="J20">
        <v>1807.2</v>
      </c>
      <c r="K20" s="2">
        <f t="shared" si="4"/>
        <v>-1.1919081465281534E-2</v>
      </c>
      <c r="L20" s="4">
        <f t="shared" si="5"/>
        <v>3.8519241493041824E-3</v>
      </c>
      <c r="M20" s="4">
        <f t="shared" si="6"/>
        <v>-1.4991432272627378E-2</v>
      </c>
      <c r="N20" s="4">
        <f t="shared" si="7"/>
        <v>-9.6098725496951973E-4</v>
      </c>
      <c r="O20" s="4">
        <f t="shared" si="8"/>
        <v>9.3039387114834272E-3</v>
      </c>
      <c r="P20" s="4">
        <f t="shared" si="9"/>
        <v>-1.4805123777231633E-2</v>
      </c>
      <c r="R20" s="21" t="s">
        <v>3</v>
      </c>
      <c r="S20" s="28">
        <v>3.3456870991983093E-5</v>
      </c>
      <c r="T20" s="28">
        <v>3.9097591698980077E-5</v>
      </c>
      <c r="U20" s="28">
        <v>2.405251746814683E-4</v>
      </c>
      <c r="V20" s="33">
        <v>3.9361464804739529E-5</v>
      </c>
      <c r="W20" s="29">
        <v>2.7664508149504481E-5</v>
      </c>
    </row>
    <row r="21" spans="1:23" x14ac:dyDescent="0.3">
      <c r="A21" s="1">
        <v>42641</v>
      </c>
      <c r="B21">
        <v>605.79999999999995</v>
      </c>
      <c r="C21" s="2">
        <f t="shared" si="0"/>
        <v>-2.3056653491437817E-3</v>
      </c>
      <c r="D21">
        <v>82.5</v>
      </c>
      <c r="E21" s="2">
        <f t="shared" si="1"/>
        <v>3.7083595223130095E-2</v>
      </c>
      <c r="F21">
        <v>385.35</v>
      </c>
      <c r="G21" s="2">
        <f t="shared" si="2"/>
        <v>-3.7487073422957096E-3</v>
      </c>
      <c r="H21">
        <v>1217.5999999999999</v>
      </c>
      <c r="I21" s="2">
        <f t="shared" si="3"/>
        <v>-2.702924072405799E-3</v>
      </c>
      <c r="J21">
        <v>1844.85</v>
      </c>
      <c r="K21" s="2">
        <f t="shared" si="4"/>
        <v>2.0833333333333259E-2</v>
      </c>
      <c r="L21" s="4">
        <f t="shared" si="5"/>
        <v>-2.9202424405344084E-3</v>
      </c>
      <c r="M21" s="4">
        <f t="shared" si="6"/>
        <v>3.1432138043902505E-2</v>
      </c>
      <c r="N21" s="4">
        <f t="shared" si="7"/>
        <v>-4.3220476144509908E-3</v>
      </c>
      <c r="O21" s="4">
        <f t="shared" si="8"/>
        <v>-4.245151944794091E-3</v>
      </c>
      <c r="P21" s="4">
        <f t="shared" si="9"/>
        <v>1.794729102138316E-2</v>
      </c>
      <c r="R21" s="21" t="s">
        <v>4</v>
      </c>
      <c r="S21" s="28">
        <v>4.053891628215798E-5</v>
      </c>
      <c r="T21" s="28">
        <v>2.2722994195695103E-5</v>
      </c>
      <c r="U21" s="28">
        <v>3.9361464804739529E-5</v>
      </c>
      <c r="V21" s="28">
        <v>4.0224579379881506E-4</v>
      </c>
      <c r="W21" s="29">
        <v>2.6579557923882506E-5</v>
      </c>
    </row>
    <row r="22" spans="1:23" x14ac:dyDescent="0.3">
      <c r="A22" s="1">
        <v>42642</v>
      </c>
      <c r="B22">
        <v>602.85</v>
      </c>
      <c r="C22" s="2">
        <f t="shared" si="0"/>
        <v>-4.8695939253877718E-3</v>
      </c>
      <c r="D22">
        <v>79.8</v>
      </c>
      <c r="E22" s="2">
        <f t="shared" si="1"/>
        <v>-3.2727272727272716E-2</v>
      </c>
      <c r="F22">
        <v>370.45</v>
      </c>
      <c r="G22" s="2">
        <f t="shared" si="2"/>
        <v>-3.8666147657973382E-2</v>
      </c>
      <c r="H22">
        <v>1192.95</v>
      </c>
      <c r="I22" s="2">
        <f t="shared" si="3"/>
        <v>-2.0244743758212724E-2</v>
      </c>
      <c r="J22">
        <v>1812.45</v>
      </c>
      <c r="K22" s="2">
        <f t="shared" si="4"/>
        <v>-1.7562403447434649E-2</v>
      </c>
      <c r="L22" s="4">
        <f t="shared" si="5"/>
        <v>-5.4841710167783985E-3</v>
      </c>
      <c r="M22" s="4">
        <f t="shared" si="6"/>
        <v>-3.8378729906500306E-2</v>
      </c>
      <c r="N22" s="4">
        <f t="shared" si="7"/>
        <v>-3.9239487930128665E-2</v>
      </c>
      <c r="O22" s="4">
        <f t="shared" si="8"/>
        <v>-2.1786971630601018E-2</v>
      </c>
      <c r="P22" s="4">
        <f t="shared" si="9"/>
        <v>-2.0448445759384749E-2</v>
      </c>
      <c r="R22" s="24" t="s">
        <v>5</v>
      </c>
      <c r="S22" s="30">
        <v>6.3327246141802306E-5</v>
      </c>
      <c r="T22" s="30">
        <v>3.7373171377507362E-5</v>
      </c>
      <c r="U22" s="30">
        <v>2.7664508149504481E-5</v>
      </c>
      <c r="V22" s="30">
        <v>2.6579557923882506E-5</v>
      </c>
      <c r="W22" s="31">
        <v>3.3933218447392173E-4</v>
      </c>
    </row>
    <row r="23" spans="1:23" x14ac:dyDescent="0.3">
      <c r="A23" s="1">
        <v>42643</v>
      </c>
      <c r="B23">
        <v>580.04999999999995</v>
      </c>
      <c r="C23" s="2">
        <f t="shared" si="0"/>
        <v>-3.7820353321721956E-2</v>
      </c>
      <c r="D23">
        <v>79.099999999999994</v>
      </c>
      <c r="E23" s="2">
        <f t="shared" si="1"/>
        <v>-8.7719298245614308E-3</v>
      </c>
      <c r="F23">
        <v>376.95</v>
      </c>
      <c r="G23" s="2">
        <f t="shared" si="2"/>
        <v>1.7546227561074268E-2</v>
      </c>
      <c r="H23">
        <v>1185.2</v>
      </c>
      <c r="I23" s="2">
        <f t="shared" si="3"/>
        <v>-6.4965002724338694E-3</v>
      </c>
      <c r="J23">
        <v>1661.25</v>
      </c>
      <c r="K23" s="2">
        <f t="shared" si="4"/>
        <v>-8.3422990979061473E-2</v>
      </c>
      <c r="L23" s="4">
        <f t="shared" si="5"/>
        <v>-3.8434930413112585E-2</v>
      </c>
      <c r="M23" s="4">
        <f t="shared" si="6"/>
        <v>-1.442338700378902E-2</v>
      </c>
      <c r="N23" s="4">
        <f t="shared" si="7"/>
        <v>1.6972887288918985E-2</v>
      </c>
      <c r="O23" s="4">
        <f t="shared" si="8"/>
        <v>-8.0387281448221614E-3</v>
      </c>
      <c r="P23" s="4">
        <f t="shared" si="9"/>
        <v>-8.6309033291011569E-2</v>
      </c>
      <c r="R23" s="6"/>
      <c r="S23" s="5"/>
    </row>
    <row r="24" spans="1:23" ht="18" x14ac:dyDescent="0.35">
      <c r="A24" s="1">
        <v>42646</v>
      </c>
      <c r="B24">
        <v>588.85</v>
      </c>
      <c r="C24" s="2">
        <f t="shared" si="0"/>
        <v>1.5171105939143281E-2</v>
      </c>
      <c r="D24">
        <v>81.099999999999994</v>
      </c>
      <c r="E24" s="2">
        <f t="shared" si="1"/>
        <v>2.5284450063211228E-2</v>
      </c>
      <c r="F24">
        <v>379.25</v>
      </c>
      <c r="G24" s="2">
        <f t="shared" si="2"/>
        <v>6.1016049873989786E-3</v>
      </c>
      <c r="H24">
        <v>1235.5</v>
      </c>
      <c r="I24" s="2">
        <f t="shared" si="3"/>
        <v>4.2440094498818803E-2</v>
      </c>
      <c r="J24">
        <v>1678.45</v>
      </c>
      <c r="K24" s="2">
        <f t="shared" si="4"/>
        <v>1.0353649360421491E-2</v>
      </c>
      <c r="L24" s="4">
        <f t="shared" si="5"/>
        <v>1.4556528847752655E-2</v>
      </c>
      <c r="M24" s="4">
        <f t="shared" si="6"/>
        <v>1.9632992883983638E-2</v>
      </c>
      <c r="N24" s="4">
        <f t="shared" si="7"/>
        <v>5.5282647152436973E-3</v>
      </c>
      <c r="O24" s="4">
        <f t="shared" si="8"/>
        <v>4.089786662643051E-2</v>
      </c>
      <c r="P24" s="4">
        <f t="shared" si="9"/>
        <v>7.4676070484713903E-3</v>
      </c>
      <c r="R24" s="14" t="s">
        <v>15</v>
      </c>
      <c r="S24" s="32"/>
    </row>
    <row r="25" spans="1:23" x14ac:dyDescent="0.3">
      <c r="A25" s="1">
        <v>42647</v>
      </c>
      <c r="B25">
        <v>597.79999999999995</v>
      </c>
      <c r="C25" s="2">
        <f t="shared" si="0"/>
        <v>1.5199116922815614E-2</v>
      </c>
      <c r="D25">
        <v>81.2</v>
      </c>
      <c r="E25" s="2">
        <f t="shared" si="1"/>
        <v>1.2330456226881115E-3</v>
      </c>
      <c r="F25">
        <v>393.5</v>
      </c>
      <c r="G25" s="2">
        <f t="shared" si="2"/>
        <v>3.7574159525379125E-2</v>
      </c>
      <c r="H25">
        <v>1241.5</v>
      </c>
      <c r="I25" s="2">
        <f t="shared" si="3"/>
        <v>4.8563334682314441E-3</v>
      </c>
      <c r="J25">
        <v>1671.2</v>
      </c>
      <c r="K25" s="2">
        <f t="shared" si="4"/>
        <v>-4.3194614078465587E-3</v>
      </c>
      <c r="L25" s="4">
        <f t="shared" si="5"/>
        <v>1.4584539831424988E-2</v>
      </c>
      <c r="M25" s="4">
        <f t="shared" si="6"/>
        <v>-4.4184115565394783E-3</v>
      </c>
      <c r="N25" s="4">
        <f t="shared" si="7"/>
        <v>3.7000819253223842E-2</v>
      </c>
      <c r="O25" s="4">
        <f t="shared" si="8"/>
        <v>3.3141055958431516E-3</v>
      </c>
      <c r="P25" s="4">
        <f t="shared" si="9"/>
        <v>-7.2055037197966592E-3</v>
      </c>
      <c r="R25" s="18" t="s">
        <v>1</v>
      </c>
      <c r="S25" s="38">
        <f>STDEV(C5:C130)</f>
        <v>1.4928323186123546E-2</v>
      </c>
    </row>
    <row r="26" spans="1:23" x14ac:dyDescent="0.3">
      <c r="A26" s="1">
        <v>42648</v>
      </c>
      <c r="B26">
        <v>591.65</v>
      </c>
      <c r="C26" s="2">
        <f t="shared" si="0"/>
        <v>-1.0287721646035419E-2</v>
      </c>
      <c r="D26">
        <v>79.95</v>
      </c>
      <c r="E26" s="2">
        <f t="shared" si="1"/>
        <v>-1.5394088669950734E-2</v>
      </c>
      <c r="F26">
        <v>400.3</v>
      </c>
      <c r="G26" s="2">
        <f t="shared" si="2"/>
        <v>1.728081321473951E-2</v>
      </c>
      <c r="H26">
        <v>1205.45</v>
      </c>
      <c r="I26" s="2">
        <f t="shared" si="3"/>
        <v>-2.9037454691904885E-2</v>
      </c>
      <c r="J26">
        <v>1668.3</v>
      </c>
      <c r="K26" s="2">
        <f t="shared" si="4"/>
        <v>-1.7352800382959277E-3</v>
      </c>
      <c r="L26" s="4">
        <f t="shared" si="5"/>
        <v>-1.0902298737426045E-2</v>
      </c>
      <c r="M26" s="4">
        <f t="shared" si="6"/>
        <v>-2.1045545849178324E-2</v>
      </c>
      <c r="N26" s="4">
        <f t="shared" si="7"/>
        <v>1.6707472942584227E-2</v>
      </c>
      <c r="O26" s="4">
        <f t="shared" si="8"/>
        <v>-3.0579682564293179E-2</v>
      </c>
      <c r="P26" s="4">
        <f t="shared" si="9"/>
        <v>-4.6213223502460281E-3</v>
      </c>
      <c r="R26" s="21" t="s">
        <v>2</v>
      </c>
      <c r="S26" s="35">
        <f>STDEV(E5:E130)</f>
        <v>3.3425590082560921E-2</v>
      </c>
    </row>
    <row r="27" spans="1:23" x14ac:dyDescent="0.3">
      <c r="A27" s="1">
        <v>42649</v>
      </c>
      <c r="B27">
        <v>578.79999999999995</v>
      </c>
      <c r="C27" s="2">
        <f t="shared" si="0"/>
        <v>-2.1718921659765078E-2</v>
      </c>
      <c r="D27">
        <v>79.95</v>
      </c>
      <c r="E27" s="2">
        <f t="shared" si="1"/>
        <v>0</v>
      </c>
      <c r="F27">
        <v>399.45</v>
      </c>
      <c r="G27" s="2">
        <f t="shared" si="2"/>
        <v>-2.1234074444167472E-3</v>
      </c>
      <c r="H27">
        <v>1181.3499999999999</v>
      </c>
      <c r="I27" s="2">
        <f t="shared" si="3"/>
        <v>-1.9992533908498977E-2</v>
      </c>
      <c r="J27">
        <v>1663.85</v>
      </c>
      <c r="K27" s="2">
        <f t="shared" si="4"/>
        <v>-2.6673859617575291E-3</v>
      </c>
      <c r="L27" s="4">
        <f t="shared" si="5"/>
        <v>-2.2333498751155704E-2</v>
      </c>
      <c r="M27" s="4">
        <f t="shared" si="6"/>
        <v>-5.6514571792275897E-3</v>
      </c>
      <c r="N27" s="4">
        <f t="shared" si="7"/>
        <v>-2.6967477165720289E-3</v>
      </c>
      <c r="O27" s="4">
        <f t="shared" si="8"/>
        <v>-2.1534761780887271E-2</v>
      </c>
      <c r="P27" s="4">
        <f t="shared" si="9"/>
        <v>-5.5534282737076295E-3</v>
      </c>
      <c r="R27" s="21" t="s">
        <v>3</v>
      </c>
      <c r="S27" s="36">
        <f>STDEV(G5:G130)</f>
        <v>1.5597864214511054E-2</v>
      </c>
      <c r="T27" s="6"/>
      <c r="U27" s="6"/>
      <c r="V27" s="6"/>
      <c r="W27" s="6"/>
    </row>
    <row r="28" spans="1:23" x14ac:dyDescent="0.3">
      <c r="A28" s="1">
        <v>42650</v>
      </c>
      <c r="B28">
        <v>570.04999999999995</v>
      </c>
      <c r="C28" s="2">
        <f t="shared" si="0"/>
        <v>-1.5117484450587471E-2</v>
      </c>
      <c r="D28">
        <v>80</v>
      </c>
      <c r="E28" s="2">
        <f t="shared" si="1"/>
        <v>6.2539086929325194E-4</v>
      </c>
      <c r="F28">
        <v>399.4</v>
      </c>
      <c r="G28" s="2">
        <f t="shared" si="2"/>
        <v>-1.2517211165352649E-4</v>
      </c>
      <c r="H28">
        <v>1169.0999999999999</v>
      </c>
      <c r="I28" s="2">
        <f t="shared" si="3"/>
        <v>-1.036949252973296E-2</v>
      </c>
      <c r="J28">
        <v>1658.75</v>
      </c>
      <c r="K28" s="2">
        <f t="shared" si="4"/>
        <v>-3.0651801544610002E-3</v>
      </c>
      <c r="L28" s="4">
        <f t="shared" si="5"/>
        <v>-1.5732061541978096E-2</v>
      </c>
      <c r="M28" s="4">
        <f t="shared" si="6"/>
        <v>-5.0260663099343378E-3</v>
      </c>
      <c r="N28" s="4">
        <f t="shared" si="7"/>
        <v>-6.9851238380880807E-4</v>
      </c>
      <c r="O28" s="4">
        <f t="shared" si="8"/>
        <v>-1.1911720402121252E-2</v>
      </c>
      <c r="P28" s="4">
        <f t="shared" si="9"/>
        <v>-5.9512224664111006E-3</v>
      </c>
      <c r="R28" s="21" t="s">
        <v>4</v>
      </c>
      <c r="S28" s="35">
        <f>STDEV(I5:I130)</f>
        <v>2.0212992230870478E-2</v>
      </c>
    </row>
    <row r="29" spans="1:23" x14ac:dyDescent="0.3">
      <c r="A29" s="1">
        <v>42653</v>
      </c>
      <c r="B29">
        <v>580.65</v>
      </c>
      <c r="C29" s="2">
        <f t="shared" si="0"/>
        <v>1.8594860099991228E-2</v>
      </c>
      <c r="D29">
        <v>79.849999999999994</v>
      </c>
      <c r="E29" s="2">
        <f t="shared" si="1"/>
        <v>-1.8750000000000711E-3</v>
      </c>
      <c r="F29">
        <v>399.55</v>
      </c>
      <c r="G29" s="2">
        <f t="shared" si="2"/>
        <v>3.7556334501753774E-4</v>
      </c>
      <c r="H29">
        <v>1186.8499999999999</v>
      </c>
      <c r="I29" s="2">
        <f t="shared" si="3"/>
        <v>1.51826191087161E-2</v>
      </c>
      <c r="J29">
        <v>1695.6</v>
      </c>
      <c r="K29" s="2">
        <f t="shared" si="4"/>
        <v>2.2215523737754372E-2</v>
      </c>
      <c r="L29" s="4">
        <f t="shared" si="5"/>
        <v>1.7980283008600603E-2</v>
      </c>
      <c r="M29" s="4">
        <f t="shared" si="6"/>
        <v>-7.5264571792276608E-3</v>
      </c>
      <c r="N29" s="4">
        <f t="shared" si="7"/>
        <v>-1.9777692713774384E-4</v>
      </c>
      <c r="O29" s="4">
        <f t="shared" si="8"/>
        <v>1.3640391236327808E-2</v>
      </c>
      <c r="P29" s="4">
        <f t="shared" si="9"/>
        <v>1.9329481425804273E-2</v>
      </c>
      <c r="R29" s="24" t="s">
        <v>5</v>
      </c>
      <c r="S29" s="37">
        <f>STDEV(K5:K130)</f>
        <v>1.8557983743769529E-2</v>
      </c>
    </row>
    <row r="30" spans="1:23" x14ac:dyDescent="0.3">
      <c r="A30" s="1">
        <v>42656</v>
      </c>
      <c r="B30">
        <v>582</v>
      </c>
      <c r="C30" s="2">
        <f t="shared" si="0"/>
        <v>2.3249806251615102E-3</v>
      </c>
      <c r="D30">
        <v>76.05</v>
      </c>
      <c r="E30" s="2">
        <f t="shared" si="1"/>
        <v>-4.758922980588598E-2</v>
      </c>
      <c r="F30">
        <v>399.7</v>
      </c>
      <c r="G30" s="2">
        <f t="shared" si="2"/>
        <v>3.7542235014376146E-4</v>
      </c>
      <c r="H30">
        <v>1187.0999999999999</v>
      </c>
      <c r="I30" s="2">
        <f t="shared" si="3"/>
        <v>2.1064161435724316E-4</v>
      </c>
      <c r="J30">
        <v>1669.95</v>
      </c>
      <c r="K30" s="2">
        <f t="shared" si="4"/>
        <v>-1.5127388535031816E-2</v>
      </c>
      <c r="L30" s="4">
        <f t="shared" si="5"/>
        <v>1.7104035337708837E-3</v>
      </c>
      <c r="M30" s="4">
        <f t="shared" si="6"/>
        <v>-5.3240686985113569E-2</v>
      </c>
      <c r="N30" s="4">
        <f t="shared" si="7"/>
        <v>-1.9791792201152012E-4</v>
      </c>
      <c r="O30" s="4">
        <f t="shared" si="8"/>
        <v>-1.3315862580310493E-3</v>
      </c>
      <c r="P30" s="4">
        <f t="shared" si="9"/>
        <v>-1.8013430846981916E-2</v>
      </c>
      <c r="R30" s="6"/>
    </row>
    <row r="31" spans="1:23" ht="18" x14ac:dyDescent="0.35">
      <c r="A31" s="1">
        <v>42657</v>
      </c>
      <c r="B31">
        <v>587</v>
      </c>
      <c r="C31" s="2">
        <f t="shared" si="0"/>
        <v>8.5910652920961894E-3</v>
      </c>
      <c r="D31">
        <v>74.7</v>
      </c>
      <c r="E31" s="2">
        <f t="shared" si="1"/>
        <v>-1.7751479289940808E-2</v>
      </c>
      <c r="F31">
        <v>398.85</v>
      </c>
      <c r="G31" s="2">
        <f t="shared" si="2"/>
        <v>-2.1265949462095923E-3</v>
      </c>
      <c r="H31">
        <v>1184.7</v>
      </c>
      <c r="I31" s="2">
        <f t="shared" si="3"/>
        <v>-2.0217336365933036E-3</v>
      </c>
      <c r="J31">
        <v>1696.65</v>
      </c>
      <c r="K31" s="2">
        <f t="shared" si="4"/>
        <v>1.5988502649779912E-2</v>
      </c>
      <c r="L31" s="4">
        <f t="shared" si="5"/>
        <v>7.9764882007055636E-3</v>
      </c>
      <c r="M31" s="4">
        <f t="shared" si="6"/>
        <v>-2.3402936469168398E-2</v>
      </c>
      <c r="N31" s="4">
        <f t="shared" si="7"/>
        <v>-2.699935218364874E-3</v>
      </c>
      <c r="O31" s="4">
        <f t="shared" si="8"/>
        <v>-3.5639615089815961E-3</v>
      </c>
      <c r="P31" s="4">
        <f t="shared" si="9"/>
        <v>1.3102460337829813E-2</v>
      </c>
      <c r="R31" s="14" t="s">
        <v>16</v>
      </c>
    </row>
    <row r="32" spans="1:23" x14ac:dyDescent="0.3">
      <c r="A32" s="1">
        <v>42660</v>
      </c>
      <c r="B32">
        <v>586</v>
      </c>
      <c r="C32" s="2">
        <f t="shared" si="0"/>
        <v>-1.7035775127768327E-3</v>
      </c>
      <c r="D32">
        <v>72.25</v>
      </c>
      <c r="E32" s="2">
        <f t="shared" si="1"/>
        <v>-3.2797858099062993E-2</v>
      </c>
      <c r="F32">
        <v>406.9</v>
      </c>
      <c r="G32" s="2">
        <f t="shared" si="2"/>
        <v>2.0183026200325749E-2</v>
      </c>
      <c r="H32">
        <v>1201.8</v>
      </c>
      <c r="I32" s="2">
        <f t="shared" si="3"/>
        <v>1.4434033932641199E-2</v>
      </c>
      <c r="J32">
        <v>1734.4</v>
      </c>
      <c r="K32" s="2">
        <f t="shared" si="4"/>
        <v>2.2249727404002106E-2</v>
      </c>
      <c r="L32" s="4">
        <f t="shared" si="5"/>
        <v>-2.3181546041674593E-3</v>
      </c>
      <c r="M32" s="4">
        <f t="shared" si="6"/>
        <v>-3.8449315278290583E-2</v>
      </c>
      <c r="N32" s="4">
        <f t="shared" si="7"/>
        <v>1.9609685928170466E-2</v>
      </c>
      <c r="O32" s="4">
        <f t="shared" si="8"/>
        <v>1.2891806060252907E-2</v>
      </c>
      <c r="P32" s="4">
        <f t="shared" si="9"/>
        <v>1.9363685092052007E-2</v>
      </c>
      <c r="R32" s="18"/>
      <c r="S32" s="19" t="s">
        <v>1</v>
      </c>
      <c r="T32" s="19" t="s">
        <v>2</v>
      </c>
      <c r="U32" s="19" t="s">
        <v>3</v>
      </c>
      <c r="V32" s="19" t="s">
        <v>4</v>
      </c>
      <c r="W32" s="20" t="s">
        <v>5</v>
      </c>
    </row>
    <row r="33" spans="1:23" x14ac:dyDescent="0.3">
      <c r="A33" s="1">
        <v>42661</v>
      </c>
      <c r="B33">
        <v>592.75</v>
      </c>
      <c r="C33" s="2">
        <f t="shared" si="0"/>
        <v>1.1518771331058053E-2</v>
      </c>
      <c r="D33">
        <v>72.8</v>
      </c>
      <c r="E33" s="2">
        <f t="shared" si="1"/>
        <v>7.6124567474047389E-3</v>
      </c>
      <c r="F33">
        <v>407.35</v>
      </c>
      <c r="G33" s="2">
        <f t="shared" si="2"/>
        <v>1.1059228311625091E-3</v>
      </c>
      <c r="H33">
        <v>1205.2</v>
      </c>
      <c r="I33" s="2">
        <f t="shared" si="3"/>
        <v>2.8290896987852587E-3</v>
      </c>
      <c r="J33">
        <v>1747.5</v>
      </c>
      <c r="K33" s="2">
        <f t="shared" si="4"/>
        <v>7.5530442804427889E-3</v>
      </c>
      <c r="L33" s="4">
        <f t="shared" si="5"/>
        <v>1.0904194239667427E-2</v>
      </c>
      <c r="M33" s="4">
        <f t="shared" si="6"/>
        <v>1.9609995681771492E-3</v>
      </c>
      <c r="N33" s="4">
        <f t="shared" si="7"/>
        <v>5.3258255900722753E-4</v>
      </c>
      <c r="O33" s="4">
        <f t="shared" si="8"/>
        <v>1.2868618263969663E-3</v>
      </c>
      <c r="P33" s="4">
        <f t="shared" si="9"/>
        <v>4.6670019684926884E-3</v>
      </c>
      <c r="R33" s="21" t="s">
        <v>1</v>
      </c>
      <c r="S33" s="39">
        <f t="array" ref="S33:W37">MMULT(S25:S29,TRANSPOSE(S25:S29))</f>
        <v>2.2285483314935385E-4</v>
      </c>
      <c r="T33" s="39">
        <v>4.9898801143935544E-4</v>
      </c>
      <c r="U33" s="39">
        <v>2.3284995800749211E-4</v>
      </c>
      <c r="V33" s="39">
        <v>3.0174608058103884E-4</v>
      </c>
      <c r="W33" s="40">
        <v>2.7703957900981847E-4</v>
      </c>
    </row>
    <row r="34" spans="1:23" x14ac:dyDescent="0.3">
      <c r="A34" s="1">
        <v>42662</v>
      </c>
      <c r="B34">
        <v>596.35</v>
      </c>
      <c r="C34" s="2">
        <f t="shared" si="0"/>
        <v>6.0733867566427069E-3</v>
      </c>
      <c r="D34">
        <v>76.3</v>
      </c>
      <c r="E34" s="2">
        <f t="shared" si="1"/>
        <v>4.8076923076923128E-2</v>
      </c>
      <c r="F34">
        <v>404.65</v>
      </c>
      <c r="G34" s="2">
        <f t="shared" si="2"/>
        <v>-6.6282067018536006E-3</v>
      </c>
      <c r="H34">
        <v>1200.75</v>
      </c>
      <c r="I34" s="2">
        <f t="shared" si="3"/>
        <v>-3.6923332227016825E-3</v>
      </c>
      <c r="J34">
        <v>1684.15</v>
      </c>
      <c r="K34" s="2">
        <f t="shared" si="4"/>
        <v>-3.6251788268955587E-2</v>
      </c>
      <c r="L34" s="4">
        <f t="shared" si="5"/>
        <v>5.4588096652520802E-3</v>
      </c>
      <c r="M34" s="4">
        <f t="shared" si="6"/>
        <v>4.2425465897695538E-2</v>
      </c>
      <c r="N34" s="4">
        <f t="shared" si="7"/>
        <v>-7.2015469740088819E-3</v>
      </c>
      <c r="O34" s="4">
        <f t="shared" si="8"/>
        <v>-5.2345610950899745E-3</v>
      </c>
      <c r="P34" s="4">
        <f t="shared" si="9"/>
        <v>-3.913783058090569E-2</v>
      </c>
      <c r="R34" s="21" t="s">
        <v>2</v>
      </c>
      <c r="S34" s="41">
        <v>4.9898801143935544E-4</v>
      </c>
      <c r="T34" s="41">
        <v>1.1172700723673951E-3</v>
      </c>
      <c r="U34" s="41">
        <v>5.2136781539769263E-4</v>
      </c>
      <c r="V34" s="41">
        <v>6.7563119265106524E-4</v>
      </c>
      <c r="W34" s="42">
        <v>6.2031155737806961E-4</v>
      </c>
    </row>
    <row r="35" spans="1:23" x14ac:dyDescent="0.3">
      <c r="A35" s="1">
        <v>42663</v>
      </c>
      <c r="B35">
        <v>596.6</v>
      </c>
      <c r="C35" s="2">
        <f t="shared" si="0"/>
        <v>4.1921690282542556E-4</v>
      </c>
      <c r="D35">
        <v>78.3</v>
      </c>
      <c r="E35" s="2">
        <f t="shared" si="1"/>
        <v>2.6212319790301475E-2</v>
      </c>
      <c r="F35">
        <v>402.4</v>
      </c>
      <c r="G35" s="2">
        <f t="shared" si="2"/>
        <v>-5.56036080563449E-3</v>
      </c>
      <c r="H35">
        <v>1224.3499999999999</v>
      </c>
      <c r="I35" s="2">
        <f t="shared" si="3"/>
        <v>1.9654382677493087E-2</v>
      </c>
      <c r="J35">
        <v>1654.1</v>
      </c>
      <c r="K35" s="2">
        <f t="shared" si="4"/>
        <v>-1.7842828726657434E-2</v>
      </c>
      <c r="L35" s="4">
        <f t="shared" si="5"/>
        <v>-1.9536018856520089E-4</v>
      </c>
      <c r="M35" s="4">
        <f t="shared" si="6"/>
        <v>2.0560862611073885E-2</v>
      </c>
      <c r="N35" s="4">
        <f t="shared" si="7"/>
        <v>-6.1337010777897712E-3</v>
      </c>
      <c r="O35" s="4">
        <f t="shared" si="8"/>
        <v>1.8112154805104794E-2</v>
      </c>
      <c r="P35" s="4">
        <f t="shared" si="9"/>
        <v>-2.0728871038607533E-2</v>
      </c>
      <c r="R35" s="21" t="s">
        <v>3</v>
      </c>
      <c r="S35" s="39">
        <v>2.3284995800749211E-4</v>
      </c>
      <c r="T35" s="39">
        <v>5.2136781539769263E-4</v>
      </c>
      <c r="U35" s="39">
        <v>2.4329336805432454E-4</v>
      </c>
      <c r="V35" s="39">
        <v>3.1527950818608459E-4</v>
      </c>
      <c r="W35" s="40">
        <v>2.8946491053042061E-4</v>
      </c>
    </row>
    <row r="36" spans="1:23" x14ac:dyDescent="0.3">
      <c r="A36" s="1">
        <v>42664</v>
      </c>
      <c r="B36">
        <v>583.25</v>
      </c>
      <c r="C36" s="2">
        <f t="shared" si="0"/>
        <v>-2.2376801877304731E-2</v>
      </c>
      <c r="D36">
        <v>80</v>
      </c>
      <c r="E36" s="2">
        <f t="shared" si="1"/>
        <v>2.1711366538952781E-2</v>
      </c>
      <c r="F36">
        <v>405.4</v>
      </c>
      <c r="G36" s="2">
        <f t="shared" si="2"/>
        <v>7.4552683896620398E-3</v>
      </c>
      <c r="H36">
        <v>1228.05</v>
      </c>
      <c r="I36" s="2">
        <f t="shared" si="3"/>
        <v>3.0220116796668695E-3</v>
      </c>
      <c r="J36">
        <v>1659</v>
      </c>
      <c r="K36" s="2">
        <f t="shared" si="4"/>
        <v>2.9623360135422327E-3</v>
      </c>
      <c r="L36" s="4">
        <f t="shared" si="5"/>
        <v>-2.2991378968695356E-2</v>
      </c>
      <c r="M36" s="4">
        <f t="shared" si="6"/>
        <v>1.6059909359725191E-2</v>
      </c>
      <c r="N36" s="4">
        <f t="shared" si="7"/>
        <v>6.8819281175067585E-3</v>
      </c>
      <c r="O36" s="4">
        <f t="shared" si="8"/>
        <v>1.479783807278577E-3</v>
      </c>
      <c r="P36" s="4">
        <f t="shared" si="9"/>
        <v>7.6293701592132328E-5</v>
      </c>
      <c r="R36" s="21" t="s">
        <v>4</v>
      </c>
      <c r="S36" s="39">
        <v>3.0174608058103884E-4</v>
      </c>
      <c r="T36" s="39">
        <v>6.7563119265106524E-4</v>
      </c>
      <c r="U36" s="39">
        <v>3.1527950818608459E-4</v>
      </c>
      <c r="V36" s="39">
        <v>4.0856505492523033E-4</v>
      </c>
      <c r="W36" s="40">
        <v>3.7511238123343413E-4</v>
      </c>
    </row>
    <row r="37" spans="1:23" x14ac:dyDescent="0.3">
      <c r="A37" s="1">
        <v>42667</v>
      </c>
      <c r="B37">
        <v>584.70000000000005</v>
      </c>
      <c r="C37" s="2">
        <f t="shared" si="0"/>
        <v>2.4860694384913895E-3</v>
      </c>
      <c r="D37">
        <v>76.8</v>
      </c>
      <c r="E37" s="2">
        <f t="shared" si="1"/>
        <v>-4.0000000000000036E-2</v>
      </c>
      <c r="F37">
        <v>406.5</v>
      </c>
      <c r="G37" s="2">
        <f t="shared" si="2"/>
        <v>2.7133695115935108E-3</v>
      </c>
      <c r="H37">
        <v>1217.8499999999999</v>
      </c>
      <c r="I37" s="2">
        <f t="shared" si="3"/>
        <v>-8.3058507389764946E-3</v>
      </c>
      <c r="J37">
        <v>1675.1</v>
      </c>
      <c r="K37" s="2">
        <f t="shared" si="4"/>
        <v>9.7046413502108742E-3</v>
      </c>
      <c r="L37" s="4">
        <f t="shared" si="5"/>
        <v>1.8714923471007631E-3</v>
      </c>
      <c r="M37" s="4">
        <f t="shared" si="6"/>
        <v>-4.5651457179227625E-2</v>
      </c>
      <c r="N37" s="4">
        <f t="shared" si="7"/>
        <v>2.1400292394382291E-3</v>
      </c>
      <c r="O37" s="4">
        <f t="shared" si="8"/>
        <v>-9.8480786113647866E-3</v>
      </c>
      <c r="P37" s="4">
        <f t="shared" si="9"/>
        <v>6.8185990382607737E-3</v>
      </c>
      <c r="R37" s="24" t="s">
        <v>5</v>
      </c>
      <c r="S37" s="43">
        <v>2.7703957900981847E-4</v>
      </c>
      <c r="T37" s="43">
        <v>6.2031155737806961E-4</v>
      </c>
      <c r="U37" s="43">
        <v>2.8946491053042061E-4</v>
      </c>
      <c r="V37" s="43">
        <v>3.7511238123343413E-4</v>
      </c>
      <c r="W37" s="44">
        <v>3.443987606340141E-4</v>
      </c>
    </row>
    <row r="38" spans="1:23" x14ac:dyDescent="0.3">
      <c r="A38" s="1">
        <v>42668</v>
      </c>
      <c r="B38">
        <v>584.5</v>
      </c>
      <c r="C38" s="2">
        <f t="shared" si="0"/>
        <v>-3.4205575508816644E-4</v>
      </c>
      <c r="D38">
        <v>75.3</v>
      </c>
      <c r="E38" s="2">
        <f t="shared" si="1"/>
        <v>-1.953125E-2</v>
      </c>
      <c r="F38">
        <v>405.05</v>
      </c>
      <c r="G38" s="2">
        <f t="shared" si="2"/>
        <v>-3.5670356703566553E-3</v>
      </c>
      <c r="H38">
        <v>1224.1500000000001</v>
      </c>
      <c r="I38" s="2">
        <f t="shared" si="3"/>
        <v>5.1730508683336396E-3</v>
      </c>
      <c r="J38">
        <v>1663.65</v>
      </c>
      <c r="K38" s="2">
        <f t="shared" si="4"/>
        <v>-6.8354128111753898E-3</v>
      </c>
      <c r="L38" s="4">
        <f t="shared" si="5"/>
        <v>-9.5663284647879289E-4</v>
      </c>
      <c r="M38" s="4">
        <f t="shared" si="6"/>
        <v>-2.518270717922759E-2</v>
      </c>
      <c r="N38" s="4">
        <f t="shared" si="7"/>
        <v>-4.1403759425119365E-3</v>
      </c>
      <c r="O38" s="4">
        <f t="shared" si="8"/>
        <v>3.6308229959453472E-3</v>
      </c>
      <c r="P38" s="4">
        <f t="shared" si="9"/>
        <v>-9.7214551231254893E-3</v>
      </c>
      <c r="R38" s="6"/>
      <c r="S38" s="12"/>
      <c r="T38" s="12"/>
      <c r="U38" s="12"/>
      <c r="V38" s="13"/>
      <c r="W38" s="12"/>
    </row>
    <row r="39" spans="1:23" ht="18" x14ac:dyDescent="0.35">
      <c r="A39" s="1">
        <v>42669</v>
      </c>
      <c r="B39">
        <v>577.65</v>
      </c>
      <c r="C39" s="2">
        <f t="shared" si="0"/>
        <v>-1.1719418306244678E-2</v>
      </c>
      <c r="D39">
        <v>78.7</v>
      </c>
      <c r="E39" s="2">
        <f t="shared" si="1"/>
        <v>4.5152722443559279E-2</v>
      </c>
      <c r="F39">
        <v>402.3</v>
      </c>
      <c r="G39" s="2">
        <f t="shared" si="2"/>
        <v>-6.7892852734230402E-3</v>
      </c>
      <c r="H39">
        <v>1232.95</v>
      </c>
      <c r="I39" s="2">
        <f t="shared" si="3"/>
        <v>7.1886615202385595E-3</v>
      </c>
      <c r="J39">
        <v>1662.45</v>
      </c>
      <c r="K39" s="2">
        <f t="shared" si="4"/>
        <v>-7.2130556306915228E-4</v>
      </c>
      <c r="L39" s="4">
        <f t="shared" si="5"/>
        <v>-1.2333995397635304E-2</v>
      </c>
      <c r="M39" s="4">
        <f t="shared" si="6"/>
        <v>3.9501265264331689E-2</v>
      </c>
      <c r="N39" s="4">
        <f t="shared" si="7"/>
        <v>-7.3626255455783215E-3</v>
      </c>
      <c r="O39" s="4">
        <f t="shared" si="8"/>
        <v>5.6464336478502675E-3</v>
      </c>
      <c r="P39" s="4">
        <f t="shared" si="9"/>
        <v>-3.6073478750192527E-3</v>
      </c>
      <c r="R39" s="14" t="s">
        <v>17</v>
      </c>
      <c r="S39" s="12"/>
      <c r="T39" s="12"/>
      <c r="U39" s="12"/>
      <c r="V39" s="12"/>
      <c r="W39" s="13"/>
    </row>
    <row r="40" spans="1:23" x14ac:dyDescent="0.3">
      <c r="A40" s="1">
        <v>42670</v>
      </c>
      <c r="B40">
        <v>585.75</v>
      </c>
      <c r="C40" s="2">
        <f t="shared" si="0"/>
        <v>1.4022331861854198E-2</v>
      </c>
      <c r="D40">
        <v>77.5</v>
      </c>
      <c r="E40" s="2">
        <f t="shared" si="1"/>
        <v>-1.5247776365946653E-2</v>
      </c>
      <c r="F40">
        <v>406.95</v>
      </c>
      <c r="G40" s="2">
        <f t="shared" si="2"/>
        <v>1.1558538404175867E-2</v>
      </c>
      <c r="H40">
        <v>1214.1500000000001</v>
      </c>
      <c r="I40" s="2">
        <f t="shared" si="3"/>
        <v>-1.5247982481041422E-2</v>
      </c>
      <c r="J40">
        <v>1618.4</v>
      </c>
      <c r="K40" s="2">
        <f t="shared" si="4"/>
        <v>-2.64970375048873E-2</v>
      </c>
      <c r="L40" s="4">
        <f t="shared" si="5"/>
        <v>1.3407754770463572E-2</v>
      </c>
      <c r="M40" s="4">
        <f t="shared" si="6"/>
        <v>-2.0899233545174242E-2</v>
      </c>
      <c r="N40" s="4">
        <f t="shared" si="7"/>
        <v>1.0985198132020585E-2</v>
      </c>
      <c r="O40" s="4">
        <f t="shared" si="8"/>
        <v>-1.6790210353429716E-2</v>
      </c>
      <c r="P40" s="4">
        <f t="shared" si="9"/>
        <v>-2.9383079816837399E-2</v>
      </c>
      <c r="R40" s="45"/>
      <c r="S40" s="19" t="s">
        <v>1</v>
      </c>
      <c r="T40" s="19" t="s">
        <v>2</v>
      </c>
      <c r="U40" s="19" t="s">
        <v>3</v>
      </c>
      <c r="V40" s="19" t="s">
        <v>4</v>
      </c>
      <c r="W40" s="20" t="s">
        <v>5</v>
      </c>
    </row>
    <row r="41" spans="1:23" x14ac:dyDescent="0.3">
      <c r="A41" s="1">
        <v>42671</v>
      </c>
      <c r="B41">
        <v>575.15</v>
      </c>
      <c r="C41" s="2">
        <f t="shared" si="0"/>
        <v>-1.8096457533077315E-2</v>
      </c>
      <c r="D41">
        <v>76.2</v>
      </c>
      <c r="E41" s="2">
        <f t="shared" si="1"/>
        <v>-1.6774193548387051E-2</v>
      </c>
      <c r="F41">
        <v>399.05</v>
      </c>
      <c r="G41" s="2">
        <f t="shared" si="2"/>
        <v>-1.9412704263423008E-2</v>
      </c>
      <c r="H41">
        <v>1225.6500000000001</v>
      </c>
      <c r="I41" s="2">
        <f t="shared" si="3"/>
        <v>9.4716468311164537E-3</v>
      </c>
      <c r="J41">
        <v>1631.9</v>
      </c>
      <c r="K41" s="2">
        <f t="shared" si="4"/>
        <v>8.3415719228867591E-3</v>
      </c>
      <c r="L41" s="4">
        <f t="shared" si="5"/>
        <v>-1.8711034624467941E-2</v>
      </c>
      <c r="M41" s="4">
        <f t="shared" si="6"/>
        <v>-2.2425650727614641E-2</v>
      </c>
      <c r="N41" s="4">
        <f t="shared" si="7"/>
        <v>-1.9986044535578291E-2</v>
      </c>
      <c r="O41" s="4">
        <f t="shared" si="8"/>
        <v>7.9294189587281617E-3</v>
      </c>
      <c r="P41" s="4">
        <f t="shared" si="9"/>
        <v>5.4555296109366587E-3</v>
      </c>
      <c r="R41" s="21" t="s">
        <v>1</v>
      </c>
      <c r="S41" s="46">
        <f t="array" ref="S41:W45">S18:W22/S33:W37</f>
        <v>0.98490690070423026</v>
      </c>
      <c r="T41" s="39">
        <v>0.10715052426548094</v>
      </c>
      <c r="U41" s="39">
        <v>0.14368424747968644</v>
      </c>
      <c r="V41" s="39">
        <v>0.1343477807701651</v>
      </c>
      <c r="W41" s="47">
        <v>0.22858555578283615</v>
      </c>
    </row>
    <row r="42" spans="1:23" x14ac:dyDescent="0.3">
      <c r="A42" s="1">
        <v>42673</v>
      </c>
      <c r="B42">
        <v>578.75</v>
      </c>
      <c r="C42" s="2">
        <f t="shared" si="0"/>
        <v>6.2592367208553767E-3</v>
      </c>
      <c r="D42">
        <v>76.8</v>
      </c>
      <c r="E42" s="2">
        <f t="shared" si="1"/>
        <v>7.8740157480314821E-3</v>
      </c>
      <c r="F42">
        <v>399.1</v>
      </c>
      <c r="G42" s="2">
        <f t="shared" si="2"/>
        <v>1.2529758175672256E-4</v>
      </c>
      <c r="H42">
        <v>1229</v>
      </c>
      <c r="I42" s="2">
        <f t="shared" si="3"/>
        <v>2.73324358503646E-3</v>
      </c>
      <c r="J42">
        <v>1656.9</v>
      </c>
      <c r="K42" s="2">
        <f t="shared" si="4"/>
        <v>1.531956614988661E-2</v>
      </c>
      <c r="L42" s="4">
        <f t="shared" si="5"/>
        <v>5.6446596294647501E-3</v>
      </c>
      <c r="M42" s="4">
        <f t="shared" si="6"/>
        <v>2.2225585688038924E-3</v>
      </c>
      <c r="N42" s="4">
        <f t="shared" si="7"/>
        <v>-4.4804269039855902E-4</v>
      </c>
      <c r="O42" s="4">
        <f t="shared" si="8"/>
        <v>1.1910157126481676E-3</v>
      </c>
      <c r="P42" s="4">
        <f t="shared" si="9"/>
        <v>1.243352383793651E-2</v>
      </c>
      <c r="R42" s="21" t="s">
        <v>2</v>
      </c>
      <c r="S42" s="39">
        <v>0.10715052426548094</v>
      </c>
      <c r="T42" s="46">
        <v>0.99258157912604594</v>
      </c>
      <c r="U42" s="39">
        <v>7.4990420475335523E-2</v>
      </c>
      <c r="V42" s="39">
        <v>3.3632245584360641E-2</v>
      </c>
      <c r="W42" s="40">
        <v>6.0249032817437952E-2</v>
      </c>
    </row>
    <row r="43" spans="1:23" x14ac:dyDescent="0.3">
      <c r="A43" s="1">
        <v>42675</v>
      </c>
      <c r="B43">
        <v>571.75</v>
      </c>
      <c r="C43" s="2">
        <f t="shared" si="0"/>
        <v>-1.2095032397408167E-2</v>
      </c>
      <c r="D43">
        <v>76.599999999999994</v>
      </c>
      <c r="E43" s="2">
        <f t="shared" si="1"/>
        <v>-2.6041666666667407E-3</v>
      </c>
      <c r="F43">
        <v>391.15</v>
      </c>
      <c r="G43" s="2">
        <f t="shared" si="2"/>
        <v>-1.9919819594086841E-2</v>
      </c>
      <c r="H43">
        <v>1234.95</v>
      </c>
      <c r="I43" s="2">
        <f t="shared" si="3"/>
        <v>4.8413344182263174E-3</v>
      </c>
      <c r="J43">
        <v>1662.9</v>
      </c>
      <c r="K43" s="2">
        <f t="shared" si="4"/>
        <v>3.6212203512584473E-3</v>
      </c>
      <c r="L43" s="4">
        <f t="shared" si="5"/>
        <v>-1.2709609488798793E-2</v>
      </c>
      <c r="M43" s="4">
        <f t="shared" si="6"/>
        <v>-8.2556238458943304E-3</v>
      </c>
      <c r="N43" s="4">
        <f t="shared" si="7"/>
        <v>-2.0493159866242124E-2</v>
      </c>
      <c r="O43" s="4">
        <f t="shared" si="8"/>
        <v>3.299106545838025E-3</v>
      </c>
      <c r="P43" s="4">
        <f t="shared" si="9"/>
        <v>7.351780393083469E-4</v>
      </c>
      <c r="R43" s="21" t="s">
        <v>3</v>
      </c>
      <c r="S43" s="39">
        <v>0.14368424747968644</v>
      </c>
      <c r="T43" s="39">
        <v>7.4990420475335523E-2</v>
      </c>
      <c r="U43" s="46">
        <v>0.98862199411766072</v>
      </c>
      <c r="V43" s="39">
        <v>0.1248462516044892</v>
      </c>
      <c r="W43" s="40">
        <v>9.5571197554866136E-2</v>
      </c>
    </row>
    <row r="44" spans="1:23" x14ac:dyDescent="0.3">
      <c r="A44" s="1">
        <v>42676</v>
      </c>
      <c r="B44">
        <v>560.1</v>
      </c>
      <c r="C44" s="2">
        <f t="shared" si="0"/>
        <v>-2.0376038478355896E-2</v>
      </c>
      <c r="D44">
        <v>74.3</v>
      </c>
      <c r="E44" s="2">
        <f t="shared" si="1"/>
        <v>-3.0026109660574396E-2</v>
      </c>
      <c r="F44">
        <v>379.8</v>
      </c>
      <c r="G44" s="2">
        <f t="shared" si="2"/>
        <v>-2.9017001150453692E-2</v>
      </c>
      <c r="H44">
        <v>1207.5999999999999</v>
      </c>
      <c r="I44" s="2">
        <f t="shared" si="3"/>
        <v>-2.2146645613182803E-2</v>
      </c>
      <c r="J44">
        <v>1636.65</v>
      </c>
      <c r="K44" s="2">
        <f t="shared" si="4"/>
        <v>-1.5785675626916795E-2</v>
      </c>
      <c r="L44" s="4">
        <f t="shared" si="5"/>
        <v>-2.0990615569746521E-2</v>
      </c>
      <c r="M44" s="4">
        <f t="shared" si="6"/>
        <v>-3.5677566839801986E-2</v>
      </c>
      <c r="N44" s="4">
        <f t="shared" si="7"/>
        <v>-2.9590341422608975E-2</v>
      </c>
      <c r="O44" s="4">
        <f t="shared" si="8"/>
        <v>-2.3688873485571096E-2</v>
      </c>
      <c r="P44" s="4">
        <f t="shared" si="9"/>
        <v>-1.8671717938866895E-2</v>
      </c>
      <c r="R44" s="21" t="s">
        <v>4</v>
      </c>
      <c r="S44" s="39">
        <v>0.1343477807701651</v>
      </c>
      <c r="T44" s="39">
        <v>3.3632245584360641E-2</v>
      </c>
      <c r="U44" s="39">
        <v>0.1248462516044892</v>
      </c>
      <c r="V44" s="46">
        <v>0.98453303568125339</v>
      </c>
      <c r="W44" s="40">
        <v>7.0857586295830444E-2</v>
      </c>
    </row>
    <row r="45" spans="1:23" x14ac:dyDescent="0.3">
      <c r="A45" s="1">
        <v>42677</v>
      </c>
      <c r="B45">
        <v>560</v>
      </c>
      <c r="C45" s="2">
        <f t="shared" si="0"/>
        <v>-1.7853954650959292E-4</v>
      </c>
      <c r="D45">
        <v>73.55</v>
      </c>
      <c r="E45" s="2">
        <f t="shared" si="1"/>
        <v>-1.0094212651413192E-2</v>
      </c>
      <c r="F45">
        <v>378.8</v>
      </c>
      <c r="G45" s="2">
        <f t="shared" si="2"/>
        <v>-2.63296471827279E-3</v>
      </c>
      <c r="H45">
        <v>1207.3</v>
      </c>
      <c r="I45" s="2">
        <f t="shared" si="3"/>
        <v>-2.4842663133484155E-4</v>
      </c>
      <c r="J45">
        <v>1618.45</v>
      </c>
      <c r="K45" s="2">
        <f t="shared" si="4"/>
        <v>-1.1120276173891774E-2</v>
      </c>
      <c r="L45" s="4">
        <f t="shared" si="5"/>
        <v>-7.9311663790021937E-4</v>
      </c>
      <c r="M45" s="4">
        <f t="shared" si="6"/>
        <v>-1.5745669830640782E-2</v>
      </c>
      <c r="N45" s="4">
        <f t="shared" si="7"/>
        <v>-3.2063049904280717E-3</v>
      </c>
      <c r="O45" s="4">
        <f t="shared" si="8"/>
        <v>-1.790654503723134E-3</v>
      </c>
      <c r="P45" s="4">
        <f t="shared" si="9"/>
        <v>-1.4006318485841874E-2</v>
      </c>
      <c r="R45" s="24" t="s">
        <v>5</v>
      </c>
      <c r="S45" s="48">
        <v>0.22858555578283615</v>
      </c>
      <c r="T45" s="43">
        <v>6.0249032817437952E-2</v>
      </c>
      <c r="U45" s="43">
        <v>9.5571197554866136E-2</v>
      </c>
      <c r="V45" s="43">
        <v>7.0857586295830444E-2</v>
      </c>
      <c r="W45" s="46">
        <v>0.98528863416707668</v>
      </c>
    </row>
    <row r="46" spans="1:23" x14ac:dyDescent="0.3">
      <c r="A46" s="1">
        <v>42678</v>
      </c>
      <c r="B46">
        <v>544.70000000000005</v>
      </c>
      <c r="C46" s="2">
        <f t="shared" si="0"/>
        <v>-2.7321428571428497E-2</v>
      </c>
      <c r="D46">
        <v>72.150000000000006</v>
      </c>
      <c r="E46" s="2">
        <f t="shared" si="1"/>
        <v>-1.903467029231809E-2</v>
      </c>
      <c r="F46">
        <v>372.75</v>
      </c>
      <c r="G46" s="2">
        <f t="shared" si="2"/>
        <v>-1.5971488912354781E-2</v>
      </c>
      <c r="H46">
        <v>1230.45</v>
      </c>
      <c r="I46" s="2">
        <f t="shared" si="3"/>
        <v>1.9175018636627295E-2</v>
      </c>
      <c r="J46">
        <v>1577.4</v>
      </c>
      <c r="K46" s="2">
        <f t="shared" si="4"/>
        <v>-2.5363773981278315E-2</v>
      </c>
      <c r="L46" s="4">
        <f t="shared" si="5"/>
        <v>-2.7936005662819122E-2</v>
      </c>
      <c r="M46" s="4">
        <f t="shared" si="6"/>
        <v>-2.468612747154568E-2</v>
      </c>
      <c r="N46" s="4">
        <f t="shared" si="7"/>
        <v>-1.6544829184510064E-2</v>
      </c>
      <c r="O46" s="4">
        <f t="shared" si="8"/>
        <v>1.7632790764239001E-2</v>
      </c>
      <c r="P46" s="4">
        <f t="shared" si="9"/>
        <v>-2.8249816293228414E-2</v>
      </c>
    </row>
    <row r="47" spans="1:23" ht="18" x14ac:dyDescent="0.35">
      <c r="A47" s="1">
        <v>42681</v>
      </c>
      <c r="B47">
        <v>545.75</v>
      </c>
      <c r="C47" s="2">
        <f t="shared" si="0"/>
        <v>1.9276666054708347E-3</v>
      </c>
      <c r="D47">
        <v>73.2</v>
      </c>
      <c r="E47" s="2">
        <f t="shared" si="1"/>
        <v>1.4553014553014609E-2</v>
      </c>
      <c r="F47">
        <v>372.35</v>
      </c>
      <c r="G47" s="2">
        <f t="shared" si="2"/>
        <v>-1.0731052984573886E-3</v>
      </c>
      <c r="H47">
        <v>1266.45</v>
      </c>
      <c r="I47" s="2">
        <f t="shared" si="3"/>
        <v>2.9257588687065628E-2</v>
      </c>
      <c r="J47">
        <v>1565.05</v>
      </c>
      <c r="K47" s="2">
        <f t="shared" si="4"/>
        <v>-7.8293394192976429E-3</v>
      </c>
      <c r="L47" s="4">
        <f t="shared" si="5"/>
        <v>1.3130895140802082E-3</v>
      </c>
      <c r="M47" s="4">
        <f t="shared" si="6"/>
        <v>8.9015573737870196E-3</v>
      </c>
      <c r="N47" s="4">
        <f t="shared" si="7"/>
        <v>-1.6464455706126702E-3</v>
      </c>
      <c r="O47" s="4">
        <f t="shared" si="8"/>
        <v>2.7715360814677334E-2</v>
      </c>
      <c r="P47" s="4">
        <f t="shared" si="9"/>
        <v>-1.0715381731247742E-2</v>
      </c>
      <c r="R47" s="14" t="s">
        <v>18</v>
      </c>
    </row>
    <row r="48" spans="1:23" x14ac:dyDescent="0.3">
      <c r="A48" s="1">
        <v>42682</v>
      </c>
      <c r="B48">
        <v>535.29999999999995</v>
      </c>
      <c r="C48" s="2">
        <f t="shared" si="0"/>
        <v>-1.9147961520842971E-2</v>
      </c>
      <c r="D48">
        <v>73</v>
      </c>
      <c r="E48" s="2">
        <f t="shared" si="1"/>
        <v>-2.732240437158473E-3</v>
      </c>
      <c r="F48">
        <v>374.6</v>
      </c>
      <c r="G48" s="2">
        <f t="shared" si="2"/>
        <v>6.0427017590976018E-3</v>
      </c>
      <c r="H48">
        <v>1284.5999999999999</v>
      </c>
      <c r="I48" s="2">
        <f t="shared" si="3"/>
        <v>1.4331398791898486E-2</v>
      </c>
      <c r="J48">
        <v>1592.3</v>
      </c>
      <c r="K48" s="2">
        <f t="shared" si="4"/>
        <v>1.741158429443157E-2</v>
      </c>
      <c r="L48" s="4">
        <f t="shared" si="5"/>
        <v>-1.9762538612233597E-2</v>
      </c>
      <c r="M48" s="4">
        <f t="shared" si="6"/>
        <v>-8.3836976163860627E-3</v>
      </c>
      <c r="N48" s="4">
        <f t="shared" si="7"/>
        <v>5.4693614869423205E-3</v>
      </c>
      <c r="O48" s="4">
        <f t="shared" si="8"/>
        <v>1.2789170919510194E-2</v>
      </c>
      <c r="P48" s="4">
        <f t="shared" si="9"/>
        <v>1.4525541982481471E-2</v>
      </c>
      <c r="R48" s="55" t="s">
        <v>20</v>
      </c>
      <c r="S48" s="56" t="s">
        <v>21</v>
      </c>
      <c r="T48" s="57" t="s">
        <v>22</v>
      </c>
    </row>
    <row r="49" spans="1:22" x14ac:dyDescent="0.3">
      <c r="A49" s="1">
        <v>42683</v>
      </c>
      <c r="B49">
        <v>526.29999999999995</v>
      </c>
      <c r="C49" s="2">
        <f t="shared" si="0"/>
        <v>-1.6813002054922421E-2</v>
      </c>
      <c r="D49">
        <v>72.3</v>
      </c>
      <c r="E49" s="2">
        <f t="shared" si="1"/>
        <v>-9.5890410958904271E-3</v>
      </c>
      <c r="F49">
        <v>375</v>
      </c>
      <c r="G49" s="2">
        <f t="shared" si="2"/>
        <v>1.0678056593700358E-3</v>
      </c>
      <c r="H49">
        <v>1228.3</v>
      </c>
      <c r="I49" s="2">
        <f t="shared" si="3"/>
        <v>-4.3826872178109877E-2</v>
      </c>
      <c r="J49">
        <v>1654.75</v>
      </c>
      <c r="K49" s="2">
        <f t="shared" si="4"/>
        <v>3.9219996231865784E-2</v>
      </c>
      <c r="L49" s="4">
        <f t="shared" si="5"/>
        <v>-1.7427579146313047E-2</v>
      </c>
      <c r="M49" s="4">
        <f t="shared" si="6"/>
        <v>-1.5240498275118017E-2</v>
      </c>
      <c r="N49" s="4">
        <f t="shared" si="7"/>
        <v>4.9446538721475421E-4</v>
      </c>
      <c r="O49" s="4">
        <f t="shared" si="8"/>
        <v>-4.5369100050498171E-2</v>
      </c>
      <c r="P49" s="4">
        <f t="shared" si="9"/>
        <v>3.6333953919915681E-2</v>
      </c>
      <c r="R49" s="58" t="s">
        <v>1</v>
      </c>
      <c r="S49" s="49">
        <v>7.0000000000000007E-2</v>
      </c>
      <c r="T49" s="52">
        <f>S49*S25</f>
        <v>1.0449826230286483E-3</v>
      </c>
    </row>
    <row r="50" spans="1:22" x14ac:dyDescent="0.3">
      <c r="A50" s="1">
        <v>42684</v>
      </c>
      <c r="B50">
        <v>563.70000000000005</v>
      </c>
      <c r="C50" s="2">
        <f t="shared" si="0"/>
        <v>7.1062131863956157E-2</v>
      </c>
      <c r="D50">
        <v>73.05</v>
      </c>
      <c r="E50" s="2">
        <f t="shared" si="1"/>
        <v>1.0373443983402453E-2</v>
      </c>
      <c r="F50">
        <v>368.25</v>
      </c>
      <c r="G50" s="2">
        <f t="shared" si="2"/>
        <v>-1.8000000000000016E-2</v>
      </c>
      <c r="H50">
        <v>1207.3</v>
      </c>
      <c r="I50" s="2">
        <f t="shared" si="3"/>
        <v>-1.7096800455914662E-2</v>
      </c>
      <c r="J50">
        <v>1643.1</v>
      </c>
      <c r="K50" s="2">
        <f t="shared" si="4"/>
        <v>-7.0403384197008645E-3</v>
      </c>
      <c r="L50" s="4">
        <f t="shared" si="5"/>
        <v>7.0447554772565535E-2</v>
      </c>
      <c r="M50" s="4">
        <f t="shared" si="6"/>
        <v>4.7219868041748631E-3</v>
      </c>
      <c r="N50" s="4">
        <f t="shared" si="7"/>
        <v>-1.8573340272155299E-2</v>
      </c>
      <c r="O50" s="4">
        <f t="shared" si="8"/>
        <v>-1.8639028328302956E-2</v>
      </c>
      <c r="P50" s="4">
        <f t="shared" si="9"/>
        <v>-9.926380731650964E-3</v>
      </c>
      <c r="R50" s="58" t="s">
        <v>2</v>
      </c>
      <c r="S50" s="50">
        <v>0.16</v>
      </c>
      <c r="T50" s="52">
        <f>S50*S26</f>
        <v>5.348094413209748E-3</v>
      </c>
    </row>
    <row r="51" spans="1:22" x14ac:dyDescent="0.3">
      <c r="A51" s="1">
        <v>42685</v>
      </c>
      <c r="B51">
        <v>547.95000000000005</v>
      </c>
      <c r="C51" s="2">
        <f t="shared" si="0"/>
        <v>-2.7940393826503485E-2</v>
      </c>
      <c r="D51">
        <v>69.95</v>
      </c>
      <c r="E51" s="2">
        <f t="shared" si="1"/>
        <v>-4.2436687200547496E-2</v>
      </c>
      <c r="F51">
        <v>362.1</v>
      </c>
      <c r="G51" s="2">
        <f t="shared" si="2"/>
        <v>-1.6700610997963272E-2</v>
      </c>
      <c r="H51">
        <v>1159.55</v>
      </c>
      <c r="I51" s="2">
        <f t="shared" si="3"/>
        <v>-3.9551064358485877E-2</v>
      </c>
      <c r="J51">
        <v>1643.55</v>
      </c>
      <c r="K51" s="2">
        <f t="shared" si="4"/>
        <v>2.7387255796962329E-4</v>
      </c>
      <c r="L51" s="4">
        <f t="shared" si="5"/>
        <v>-2.855497091789411E-2</v>
      </c>
      <c r="M51" s="4">
        <f t="shared" si="6"/>
        <v>-4.8088144379775086E-2</v>
      </c>
      <c r="N51" s="4">
        <f t="shared" si="7"/>
        <v>-1.7273951270118555E-2</v>
      </c>
      <c r="O51" s="4">
        <f t="shared" si="8"/>
        <v>-4.109329223087417E-2</v>
      </c>
      <c r="P51" s="4">
        <f t="shared" si="9"/>
        <v>-2.6121697539804771E-3</v>
      </c>
      <c r="R51" s="58" t="s">
        <v>3</v>
      </c>
      <c r="S51" s="51">
        <v>0.25</v>
      </c>
      <c r="T51" s="52">
        <f>S51*S27</f>
        <v>3.8994660536277636E-3</v>
      </c>
    </row>
    <row r="52" spans="1:22" x14ac:dyDescent="0.3">
      <c r="A52" s="1">
        <v>42689</v>
      </c>
      <c r="B52">
        <v>552.4</v>
      </c>
      <c r="C52" s="2">
        <f t="shared" si="0"/>
        <v>8.121178939684226E-3</v>
      </c>
      <c r="D52">
        <v>71.349999999999994</v>
      </c>
      <c r="E52" s="2">
        <f t="shared" si="1"/>
        <v>2.0014295925661063E-2</v>
      </c>
      <c r="F52">
        <v>349.25</v>
      </c>
      <c r="G52" s="2">
        <f t="shared" si="2"/>
        <v>-3.5487434410383933E-2</v>
      </c>
      <c r="H52">
        <v>1119.7</v>
      </c>
      <c r="I52" s="2">
        <f t="shared" si="3"/>
        <v>-3.4366780216463222E-2</v>
      </c>
      <c r="J52">
        <v>1648.65</v>
      </c>
      <c r="K52" s="2">
        <f t="shared" si="4"/>
        <v>3.1030391530528778E-3</v>
      </c>
      <c r="L52" s="4">
        <f t="shared" si="5"/>
        <v>7.5066018482935993E-3</v>
      </c>
      <c r="M52" s="4">
        <f t="shared" si="6"/>
        <v>1.4362838746433473E-2</v>
      </c>
      <c r="N52" s="4">
        <f t="shared" si="7"/>
        <v>-3.6060774682539216E-2</v>
      </c>
      <c r="O52" s="4">
        <f t="shared" si="8"/>
        <v>-3.5909008088851516E-2</v>
      </c>
      <c r="P52" s="4">
        <f t="shared" si="9"/>
        <v>2.1699684110277739E-4</v>
      </c>
      <c r="R52" s="58" t="s">
        <v>4</v>
      </c>
      <c r="S52" s="50">
        <v>0.3</v>
      </c>
      <c r="T52" s="52">
        <f>S52*S28</f>
        <v>6.0638976692611434E-3</v>
      </c>
    </row>
    <row r="53" spans="1:22" x14ac:dyDescent="0.3">
      <c r="A53" s="1">
        <v>42690</v>
      </c>
      <c r="B53">
        <v>538.15</v>
      </c>
      <c r="C53" s="2">
        <f t="shared" si="0"/>
        <v>-2.5796524257784226E-2</v>
      </c>
      <c r="D53">
        <v>70.55</v>
      </c>
      <c r="E53" s="2">
        <f t="shared" si="1"/>
        <v>-1.1212333566923527E-2</v>
      </c>
      <c r="F53">
        <v>340.15</v>
      </c>
      <c r="G53" s="2">
        <f t="shared" si="2"/>
        <v>-2.6055833929849781E-2</v>
      </c>
      <c r="H53">
        <v>1158.45</v>
      </c>
      <c r="I53" s="2">
        <f t="shared" si="3"/>
        <v>3.4607484147539447E-2</v>
      </c>
      <c r="J53">
        <v>1649.5</v>
      </c>
      <c r="K53" s="2">
        <f t="shared" si="4"/>
        <v>5.155733478905411E-4</v>
      </c>
      <c r="L53" s="4">
        <f t="shared" si="5"/>
        <v>-2.6411101349174852E-2</v>
      </c>
      <c r="M53" s="4">
        <f t="shared" si="6"/>
        <v>-1.6863790746151117E-2</v>
      </c>
      <c r="N53" s="4">
        <f t="shared" si="7"/>
        <v>-2.6629174202005064E-2</v>
      </c>
      <c r="O53" s="4">
        <f t="shared" si="8"/>
        <v>3.3065256275151153E-2</v>
      </c>
      <c r="P53" s="4">
        <f t="shared" si="9"/>
        <v>-2.3704689640595593E-3</v>
      </c>
      <c r="R53" s="58" t="s">
        <v>5</v>
      </c>
      <c r="S53" s="50">
        <v>0.22</v>
      </c>
      <c r="T53" s="52">
        <f>S53*S29</f>
        <v>4.0827564236292965E-3</v>
      </c>
    </row>
    <row r="54" spans="1:22" x14ac:dyDescent="0.3">
      <c r="A54" s="1">
        <v>42691</v>
      </c>
      <c r="B54">
        <v>545.70000000000005</v>
      </c>
      <c r="C54" s="2">
        <f t="shared" si="0"/>
        <v>1.4029545665706689E-2</v>
      </c>
      <c r="D54">
        <v>69.95</v>
      </c>
      <c r="E54" s="2">
        <f t="shared" si="1"/>
        <v>-8.5046066619418603E-3</v>
      </c>
      <c r="F54">
        <v>338.9</v>
      </c>
      <c r="G54" s="2">
        <f t="shared" si="2"/>
        <v>-3.6748493311774544E-3</v>
      </c>
      <c r="H54">
        <v>1146.1500000000001</v>
      </c>
      <c r="I54" s="2">
        <f t="shared" si="3"/>
        <v>-1.061763563382101E-2</v>
      </c>
      <c r="J54">
        <v>1617.05</v>
      </c>
      <c r="K54" s="2">
        <f t="shared" si="4"/>
        <v>-1.9672628069111853E-2</v>
      </c>
      <c r="L54" s="4">
        <f t="shared" si="5"/>
        <v>1.3414968574316063E-2</v>
      </c>
      <c r="M54" s="4">
        <f t="shared" si="6"/>
        <v>-1.415606384116945E-2</v>
      </c>
      <c r="N54" s="4">
        <f t="shared" si="7"/>
        <v>-4.2481896033327356E-3</v>
      </c>
      <c r="O54" s="4">
        <f t="shared" si="8"/>
        <v>-1.2159863506209302E-2</v>
      </c>
      <c r="P54" s="4">
        <f t="shared" si="9"/>
        <v>-2.2558670381061952E-2</v>
      </c>
      <c r="R54" s="53" t="s">
        <v>19</v>
      </c>
      <c r="S54" s="60">
        <f>SUM(S49:S53)</f>
        <v>1</v>
      </c>
      <c r="T54" s="54"/>
    </row>
    <row r="55" spans="1:22" x14ac:dyDescent="0.3">
      <c r="A55" s="1">
        <v>42692</v>
      </c>
      <c r="B55">
        <v>550.95000000000005</v>
      </c>
      <c r="C55" s="2">
        <f t="shared" si="0"/>
        <v>9.6206706981858403E-3</v>
      </c>
      <c r="D55">
        <v>71.099999999999994</v>
      </c>
      <c r="E55" s="2">
        <f t="shared" si="1"/>
        <v>1.6440314510364429E-2</v>
      </c>
      <c r="F55">
        <v>337.7</v>
      </c>
      <c r="G55" s="2">
        <f t="shared" si="2"/>
        <v>-3.5408675125405686E-3</v>
      </c>
      <c r="H55">
        <v>1080.95</v>
      </c>
      <c r="I55" s="2">
        <f t="shared" si="3"/>
        <v>-5.6886096933211228E-2</v>
      </c>
      <c r="J55">
        <v>1641.2</v>
      </c>
      <c r="K55" s="2">
        <f t="shared" si="4"/>
        <v>1.4934603135339009E-2</v>
      </c>
      <c r="L55" s="4">
        <f t="shared" si="5"/>
        <v>9.0060936067952145E-3</v>
      </c>
      <c r="M55" s="4">
        <f t="shared" si="6"/>
        <v>1.0788857331136839E-2</v>
      </c>
      <c r="N55" s="4">
        <f t="shared" si="7"/>
        <v>-4.1142077846958499E-3</v>
      </c>
      <c r="O55" s="4">
        <f t="shared" si="8"/>
        <v>-5.8428324805599521E-2</v>
      </c>
      <c r="P55" s="4">
        <f t="shared" si="9"/>
        <v>1.2048560823388909E-2</v>
      </c>
    </row>
    <row r="56" spans="1:22" x14ac:dyDescent="0.3">
      <c r="A56" s="1">
        <v>42695</v>
      </c>
      <c r="B56">
        <v>545.1</v>
      </c>
      <c r="C56" s="2">
        <f t="shared" si="0"/>
        <v>-1.0618023414103006E-2</v>
      </c>
      <c r="D56">
        <v>71.099999999999994</v>
      </c>
      <c r="E56" s="2">
        <f t="shared" si="1"/>
        <v>0</v>
      </c>
      <c r="F56">
        <v>319.3</v>
      </c>
      <c r="G56" s="2">
        <f t="shared" si="2"/>
        <v>-5.4486230381995737E-2</v>
      </c>
      <c r="H56">
        <v>1116.9000000000001</v>
      </c>
      <c r="I56" s="2">
        <f t="shared" si="3"/>
        <v>3.3257782506128875E-2</v>
      </c>
      <c r="J56">
        <v>1617.7</v>
      </c>
      <c r="K56" s="2">
        <f t="shared" si="4"/>
        <v>-1.4318791128442587E-2</v>
      </c>
      <c r="L56" s="4">
        <f t="shared" si="5"/>
        <v>-1.1232600505493632E-2</v>
      </c>
      <c r="M56" s="4">
        <f t="shared" si="6"/>
        <v>-5.6514571792275897E-3</v>
      </c>
      <c r="N56" s="4">
        <f t="shared" si="7"/>
        <v>-5.505957065415102E-2</v>
      </c>
      <c r="O56" s="4">
        <f t="shared" si="8"/>
        <v>3.1715554633740581E-2</v>
      </c>
      <c r="P56" s="4">
        <f t="shared" si="9"/>
        <v>-1.7204833440392687E-2</v>
      </c>
    </row>
    <row r="57" spans="1:22" ht="18" x14ac:dyDescent="0.35">
      <c r="A57" s="1">
        <v>42696</v>
      </c>
      <c r="B57">
        <v>550.5</v>
      </c>
      <c r="C57" s="2">
        <f t="shared" si="0"/>
        <v>9.9064391854704059E-3</v>
      </c>
      <c r="D57">
        <v>70.95</v>
      </c>
      <c r="E57" s="2">
        <f t="shared" si="1"/>
        <v>-2.1097046413500742E-3</v>
      </c>
      <c r="F57">
        <v>324.10000000000002</v>
      </c>
      <c r="G57" s="2">
        <f t="shared" si="2"/>
        <v>1.5032884434700966E-2</v>
      </c>
      <c r="H57">
        <v>1090.95</v>
      </c>
      <c r="I57" s="2">
        <f t="shared" si="3"/>
        <v>-2.3233951114692508E-2</v>
      </c>
      <c r="J57">
        <v>1677.7</v>
      </c>
      <c r="K57" s="2">
        <f t="shared" si="4"/>
        <v>3.7089695246337318E-2</v>
      </c>
      <c r="L57" s="4">
        <f t="shared" si="5"/>
        <v>9.2918620940797801E-3</v>
      </c>
      <c r="M57" s="4">
        <f t="shared" si="6"/>
        <v>-7.7611618205776639E-3</v>
      </c>
      <c r="N57" s="4">
        <f t="shared" si="7"/>
        <v>1.4459544162545685E-2</v>
      </c>
      <c r="O57" s="4">
        <f t="shared" si="8"/>
        <v>-2.4776178987080802E-2</v>
      </c>
      <c r="P57" s="4">
        <f t="shared" si="9"/>
        <v>3.4203652934387214E-2</v>
      </c>
      <c r="R57" s="14" t="s">
        <v>23</v>
      </c>
    </row>
    <row r="58" spans="1:22" x14ac:dyDescent="0.3">
      <c r="A58" s="1">
        <v>42697</v>
      </c>
      <c r="B58">
        <v>552.79999999999995</v>
      </c>
      <c r="C58" s="2">
        <f t="shared" si="0"/>
        <v>4.1780199818346464E-3</v>
      </c>
      <c r="D58">
        <v>72.900000000000006</v>
      </c>
      <c r="E58" s="2">
        <f t="shared" si="1"/>
        <v>2.748414376321362E-2</v>
      </c>
      <c r="F58">
        <v>324.7</v>
      </c>
      <c r="G58" s="2">
        <f t="shared" si="2"/>
        <v>1.8512804689909679E-3</v>
      </c>
      <c r="H58">
        <v>1111.3</v>
      </c>
      <c r="I58" s="2">
        <f t="shared" si="3"/>
        <v>1.8653467161648063E-2</v>
      </c>
      <c r="J58">
        <v>1702.15</v>
      </c>
      <c r="K58" s="2">
        <f t="shared" si="4"/>
        <v>1.4573523275913436E-2</v>
      </c>
      <c r="L58" s="4">
        <f t="shared" si="5"/>
        <v>3.5634428904440197E-3</v>
      </c>
      <c r="M58" s="4">
        <f t="shared" si="6"/>
        <v>2.183268658398603E-2</v>
      </c>
      <c r="N58" s="4">
        <f t="shared" si="7"/>
        <v>1.2779401968356862E-3</v>
      </c>
      <c r="O58" s="4">
        <f t="shared" si="8"/>
        <v>1.7111239289259769E-2</v>
      </c>
      <c r="P58" s="4">
        <f t="shared" si="9"/>
        <v>1.1687480963963336E-2</v>
      </c>
      <c r="R58" s="61" t="s">
        <v>1</v>
      </c>
      <c r="S58" s="19" t="s">
        <v>2</v>
      </c>
      <c r="T58" s="19" t="s">
        <v>3</v>
      </c>
      <c r="U58" s="19" t="s">
        <v>4</v>
      </c>
      <c r="V58" s="20" t="s">
        <v>5</v>
      </c>
    </row>
    <row r="59" spans="1:22" x14ac:dyDescent="0.3">
      <c r="A59" s="1">
        <v>42698</v>
      </c>
      <c r="B59">
        <v>553.65</v>
      </c>
      <c r="C59" s="2">
        <f t="shared" si="0"/>
        <v>1.5376266280753281E-3</v>
      </c>
      <c r="D59">
        <v>71.45</v>
      </c>
      <c r="E59" s="2">
        <f t="shared" si="1"/>
        <v>-1.9890260631001411E-2</v>
      </c>
      <c r="F59">
        <v>324.45</v>
      </c>
      <c r="G59" s="2">
        <f t="shared" si="2"/>
        <v>-7.6994148444720079E-4</v>
      </c>
      <c r="H59">
        <v>1133.9000000000001</v>
      </c>
      <c r="I59" s="2">
        <f t="shared" si="3"/>
        <v>2.0336542787726231E-2</v>
      </c>
      <c r="J59">
        <v>1722.1</v>
      </c>
      <c r="K59" s="2">
        <f t="shared" si="4"/>
        <v>1.1720471168815694E-2</v>
      </c>
      <c r="L59" s="4">
        <f t="shared" si="5"/>
        <v>9.2304953668470168E-4</v>
      </c>
      <c r="M59" s="4">
        <f t="shared" si="6"/>
        <v>-2.5541717810229E-2</v>
      </c>
      <c r="N59" s="4">
        <f t="shared" si="7"/>
        <v>-1.3432817566024825E-3</v>
      </c>
      <c r="O59" s="4">
        <f t="shared" si="8"/>
        <v>1.8794314915337937E-2</v>
      </c>
      <c r="P59" s="4">
        <f t="shared" si="9"/>
        <v>8.8344288568655942E-3</v>
      </c>
      <c r="R59" s="62">
        <f t="array" ref="R59:V59">MMULT(TRANSPOSE(T49:T53),S41:W45)</f>
        <v>3.9104839031255832E-3</v>
      </c>
      <c r="S59" s="63">
        <v>6.1627376542394662E-3</v>
      </c>
      <c r="T59" s="63">
        <v>5.553550111390743E-3</v>
      </c>
      <c r="U59" s="63">
        <v>7.0664950871053983E-3</v>
      </c>
      <c r="V59" s="59">
        <v>5.3861287427137182E-3</v>
      </c>
    </row>
    <row r="60" spans="1:22" x14ac:dyDescent="0.3">
      <c r="A60" s="1">
        <v>42699</v>
      </c>
      <c r="B60">
        <v>565.04999999999995</v>
      </c>
      <c r="C60" s="2">
        <f t="shared" si="0"/>
        <v>2.0590625846653943E-2</v>
      </c>
      <c r="D60">
        <v>73.650000000000006</v>
      </c>
      <c r="E60" s="2">
        <f t="shared" si="1"/>
        <v>3.0790762771168767E-2</v>
      </c>
      <c r="F60">
        <v>328.95</v>
      </c>
      <c r="G60" s="2">
        <f t="shared" si="2"/>
        <v>1.3869625520110951E-2</v>
      </c>
      <c r="H60">
        <v>1141.8</v>
      </c>
      <c r="I60" s="2">
        <f t="shared" si="3"/>
        <v>6.9671046829524741E-3</v>
      </c>
      <c r="J60">
        <v>1691.65</v>
      </c>
      <c r="K60" s="2">
        <f t="shared" si="4"/>
        <v>-1.7681900005806717E-2</v>
      </c>
      <c r="L60" s="4">
        <f t="shared" si="5"/>
        <v>1.9976048755263317E-2</v>
      </c>
      <c r="M60" s="4">
        <f t="shared" si="6"/>
        <v>2.5139305591941177E-2</v>
      </c>
      <c r="N60" s="4">
        <f t="shared" si="7"/>
        <v>1.329628524795567E-2</v>
      </c>
      <c r="O60" s="4">
        <f t="shared" si="8"/>
        <v>5.4248768105641821E-3</v>
      </c>
      <c r="P60" s="4">
        <f t="shared" si="9"/>
        <v>-2.0567942317756816E-2</v>
      </c>
    </row>
    <row r="61" spans="1:22" ht="18" x14ac:dyDescent="0.35">
      <c r="A61" s="1">
        <v>42702</v>
      </c>
      <c r="B61">
        <v>570.54999999999995</v>
      </c>
      <c r="C61" s="2">
        <f t="shared" si="0"/>
        <v>9.7336518892132684E-3</v>
      </c>
      <c r="D61">
        <v>75.8</v>
      </c>
      <c r="E61" s="2">
        <f t="shared" si="1"/>
        <v>2.9192124915139006E-2</v>
      </c>
      <c r="F61">
        <v>328.2</v>
      </c>
      <c r="G61" s="2">
        <f t="shared" si="2"/>
        <v>-2.2799817601458772E-3</v>
      </c>
      <c r="H61">
        <v>1130.5</v>
      </c>
      <c r="I61" s="2">
        <f t="shared" si="3"/>
        <v>-9.896654405324834E-3</v>
      </c>
      <c r="J61">
        <v>1692.15</v>
      </c>
      <c r="K61" s="2">
        <f t="shared" si="4"/>
        <v>2.9556941447705931E-4</v>
      </c>
      <c r="L61" s="4">
        <f t="shared" si="5"/>
        <v>9.1190747978226426E-3</v>
      </c>
      <c r="M61" s="4">
        <f t="shared" si="6"/>
        <v>2.3540667735911416E-2</v>
      </c>
      <c r="N61" s="4">
        <f t="shared" si="7"/>
        <v>-2.8533220323011589E-3</v>
      </c>
      <c r="O61" s="4">
        <f t="shared" si="8"/>
        <v>-1.1438882277713126E-2</v>
      </c>
      <c r="P61" s="4">
        <f t="shared" si="9"/>
        <v>-2.5904728974730411E-3</v>
      </c>
      <c r="R61" s="14" t="s">
        <v>24</v>
      </c>
    </row>
    <row r="62" spans="1:22" x14ac:dyDescent="0.3">
      <c r="A62" s="1">
        <v>42703</v>
      </c>
      <c r="B62">
        <v>569.15</v>
      </c>
      <c r="C62" s="2">
        <f t="shared" si="0"/>
        <v>-2.4537726754885192E-3</v>
      </c>
      <c r="D62">
        <v>79.25</v>
      </c>
      <c r="E62" s="2">
        <f t="shared" si="1"/>
        <v>4.5514511873350871E-2</v>
      </c>
      <c r="F62">
        <v>334.9</v>
      </c>
      <c r="G62" s="2">
        <f t="shared" si="2"/>
        <v>2.0414381474710419E-2</v>
      </c>
      <c r="H62">
        <v>1141.0999999999999</v>
      </c>
      <c r="I62" s="2">
        <f t="shared" si="3"/>
        <v>9.3763821318000318E-3</v>
      </c>
      <c r="J62">
        <v>1712.1</v>
      </c>
      <c r="K62" s="2">
        <f t="shared" si="4"/>
        <v>1.1789734952575071E-2</v>
      </c>
      <c r="L62" s="4">
        <f t="shared" si="5"/>
        <v>-3.0683497668791459E-3</v>
      </c>
      <c r="M62" s="4">
        <f t="shared" si="6"/>
        <v>3.9863054694123282E-2</v>
      </c>
      <c r="N62" s="4">
        <f t="shared" si="7"/>
        <v>1.9841041202555136E-2</v>
      </c>
      <c r="O62" s="4">
        <f t="shared" si="8"/>
        <v>7.8341542594117398E-3</v>
      </c>
      <c r="P62" s="4">
        <f t="shared" si="9"/>
        <v>8.903692640624971E-3</v>
      </c>
      <c r="R62">
        <f t="array" ref="R62">MMULT(R59:V59,T49:T53)</f>
        <v>1.2354192549295638E-4</v>
      </c>
    </row>
    <row r="63" spans="1:22" x14ac:dyDescent="0.3">
      <c r="A63" s="1">
        <v>42704</v>
      </c>
      <c r="B63">
        <v>566.6</v>
      </c>
      <c r="C63" s="2">
        <f t="shared" si="0"/>
        <v>-4.4803654572607154E-3</v>
      </c>
      <c r="D63">
        <v>77.45</v>
      </c>
      <c r="E63" s="2">
        <f t="shared" si="1"/>
        <v>-2.2712933753943232E-2</v>
      </c>
      <c r="F63">
        <v>339.8</v>
      </c>
      <c r="G63" s="2">
        <f t="shared" si="2"/>
        <v>1.4631233203941552E-2</v>
      </c>
      <c r="H63">
        <v>1149.25</v>
      </c>
      <c r="I63" s="2">
        <f t="shared" si="3"/>
        <v>7.1422311804401062E-3</v>
      </c>
      <c r="J63">
        <v>1699.85</v>
      </c>
      <c r="K63" s="2">
        <f t="shared" si="4"/>
        <v>-7.1549559021085729E-3</v>
      </c>
      <c r="L63" s="4">
        <f t="shared" si="5"/>
        <v>-5.0949425486513421E-3</v>
      </c>
      <c r="M63" s="4">
        <f t="shared" si="6"/>
        <v>-2.8364390933170822E-2</v>
      </c>
      <c r="N63" s="4">
        <f t="shared" si="7"/>
        <v>1.405789293178627E-2</v>
      </c>
      <c r="O63" s="4">
        <f t="shared" si="8"/>
        <v>5.6000033080518142E-3</v>
      </c>
      <c r="P63" s="4">
        <f t="shared" si="9"/>
        <v>-1.0040998214058672E-2</v>
      </c>
    </row>
    <row r="64" spans="1:22" ht="18" x14ac:dyDescent="0.35">
      <c r="A64" s="1">
        <v>42705</v>
      </c>
      <c r="B64">
        <v>568.20000000000005</v>
      </c>
      <c r="C64" s="2">
        <f t="shared" si="0"/>
        <v>2.8238616307800779E-3</v>
      </c>
      <c r="D64">
        <v>72.8</v>
      </c>
      <c r="E64" s="2">
        <f t="shared" si="1"/>
        <v>-6.0038734667527516E-2</v>
      </c>
      <c r="F64">
        <v>334.45</v>
      </c>
      <c r="G64" s="2">
        <f t="shared" si="2"/>
        <v>-1.574455562095356E-2</v>
      </c>
      <c r="H64">
        <v>1132.55</v>
      </c>
      <c r="I64" s="2">
        <f t="shared" si="3"/>
        <v>-1.4531216010441605E-2</v>
      </c>
      <c r="J64">
        <v>1679.1</v>
      </c>
      <c r="K64" s="2">
        <f t="shared" si="4"/>
        <v>-1.220695943759742E-2</v>
      </c>
      <c r="L64" s="4">
        <f t="shared" si="5"/>
        <v>2.2092845393894512E-3</v>
      </c>
      <c r="M64" s="4">
        <f t="shared" si="6"/>
        <v>-6.5690191846755105E-2</v>
      </c>
      <c r="N64" s="4">
        <f t="shared" si="7"/>
        <v>-1.6317895893108843E-2</v>
      </c>
      <c r="O64" s="4">
        <f t="shared" si="8"/>
        <v>-1.6073443882829899E-2</v>
      </c>
      <c r="P64" s="4">
        <f t="shared" si="9"/>
        <v>-1.509300174954752E-2</v>
      </c>
      <c r="R64" s="64" t="s">
        <v>25</v>
      </c>
      <c r="S64" s="65"/>
    </row>
    <row r="65" spans="1:21" x14ac:dyDescent="0.3">
      <c r="A65" s="1">
        <v>42706</v>
      </c>
      <c r="B65">
        <v>571.20000000000005</v>
      </c>
      <c r="C65" s="2">
        <f t="shared" si="0"/>
        <v>5.2798310454065245E-3</v>
      </c>
      <c r="D65">
        <v>73.45</v>
      </c>
      <c r="E65" s="2">
        <f t="shared" si="1"/>
        <v>8.9285714285713969E-3</v>
      </c>
      <c r="F65">
        <v>329.05</v>
      </c>
      <c r="G65" s="2">
        <f t="shared" si="2"/>
        <v>-1.6145911197488316E-2</v>
      </c>
      <c r="H65">
        <v>1099.8</v>
      </c>
      <c r="I65" s="2">
        <f t="shared" si="3"/>
        <v>-2.8917045605050595E-2</v>
      </c>
      <c r="J65">
        <v>1679.7</v>
      </c>
      <c r="K65" s="2">
        <f t="shared" si="4"/>
        <v>3.5733428622486407E-4</v>
      </c>
      <c r="L65" s="4">
        <f t="shared" si="5"/>
        <v>4.6652539540158978E-3</v>
      </c>
      <c r="M65" s="4">
        <f t="shared" si="6"/>
        <v>3.2771142493438071E-3</v>
      </c>
      <c r="N65" s="4">
        <f t="shared" si="7"/>
        <v>-1.6719251469643599E-2</v>
      </c>
      <c r="O65" s="4">
        <f t="shared" si="8"/>
        <v>-3.0459273477438889E-2</v>
      </c>
      <c r="P65" s="4">
        <f t="shared" si="9"/>
        <v>-2.5287080257252363E-3</v>
      </c>
      <c r="R65" s="96">
        <f>SQRT(R62)</f>
        <v>1.1114941542489388E-2</v>
      </c>
      <c r="S65" s="97"/>
    </row>
    <row r="66" spans="1:21" x14ac:dyDescent="0.3">
      <c r="A66" s="1">
        <v>42709</v>
      </c>
      <c r="B66">
        <v>573</v>
      </c>
      <c r="C66" s="2">
        <f t="shared" si="0"/>
        <v>3.1512605042016695E-3</v>
      </c>
      <c r="D66">
        <v>72.650000000000006</v>
      </c>
      <c r="E66" s="2">
        <f t="shared" si="1"/>
        <v>-1.0891763104152408E-2</v>
      </c>
      <c r="F66">
        <v>329.75</v>
      </c>
      <c r="G66" s="2">
        <f t="shared" si="2"/>
        <v>2.1273362710834132E-3</v>
      </c>
      <c r="H66">
        <v>1069.0999999999999</v>
      </c>
      <c r="I66" s="2">
        <f t="shared" si="3"/>
        <v>-2.7914166212038571E-2</v>
      </c>
      <c r="J66">
        <v>1702.95</v>
      </c>
      <c r="K66" s="2">
        <f t="shared" si="4"/>
        <v>1.3841757456688697E-2</v>
      </c>
      <c r="L66" s="4">
        <f t="shared" si="5"/>
        <v>2.5366834128110428E-3</v>
      </c>
      <c r="M66" s="4">
        <f t="shared" si="6"/>
        <v>-1.6543220283379997E-2</v>
      </c>
      <c r="N66" s="4">
        <f t="shared" si="7"/>
        <v>1.5539959989281315E-3</v>
      </c>
      <c r="O66" s="4">
        <f t="shared" si="8"/>
        <v>-2.9456394084426865E-2</v>
      </c>
      <c r="P66" s="4">
        <f t="shared" si="9"/>
        <v>1.0955715144738597E-2</v>
      </c>
    </row>
    <row r="67" spans="1:21" ht="18" x14ac:dyDescent="0.35">
      <c r="A67" s="1">
        <v>42710</v>
      </c>
      <c r="B67">
        <v>574.85</v>
      </c>
      <c r="C67" s="2">
        <f t="shared" si="0"/>
        <v>3.2286212914485191E-3</v>
      </c>
      <c r="D67">
        <v>74.400000000000006</v>
      </c>
      <c r="E67" s="2">
        <f t="shared" si="1"/>
        <v>2.4088093599449412E-2</v>
      </c>
      <c r="F67">
        <v>325.05</v>
      </c>
      <c r="G67" s="2">
        <f t="shared" si="2"/>
        <v>-1.4253222137983301E-2</v>
      </c>
      <c r="H67">
        <v>1085.2</v>
      </c>
      <c r="I67" s="2">
        <f t="shared" si="3"/>
        <v>1.505939575343751E-2</v>
      </c>
      <c r="J67">
        <v>1690.8</v>
      </c>
      <c r="K67" s="2">
        <f t="shared" si="4"/>
        <v>-7.1346780586629688E-3</v>
      </c>
      <c r="L67" s="4">
        <f t="shared" si="5"/>
        <v>2.6140442000578924E-3</v>
      </c>
      <c r="M67" s="4">
        <f t="shared" si="6"/>
        <v>1.8436636420221822E-2</v>
      </c>
      <c r="N67" s="4">
        <f t="shared" si="7"/>
        <v>-1.4826562410138583E-2</v>
      </c>
      <c r="O67" s="4">
        <f t="shared" si="8"/>
        <v>1.3517167881049218E-2</v>
      </c>
      <c r="P67" s="4">
        <f t="shared" si="9"/>
        <v>-1.0020720370613068E-2</v>
      </c>
      <c r="R67" s="14" t="s">
        <v>34</v>
      </c>
    </row>
    <row r="68" spans="1:21" x14ac:dyDescent="0.3">
      <c r="A68" s="1">
        <v>42711</v>
      </c>
      <c r="B68">
        <v>570.85</v>
      </c>
      <c r="C68" s="2">
        <f t="shared" si="0"/>
        <v>-6.9583369574671705E-3</v>
      </c>
      <c r="D68">
        <v>75.45</v>
      </c>
      <c r="E68" s="2">
        <f t="shared" si="1"/>
        <v>1.4112903225806495E-2</v>
      </c>
      <c r="F68">
        <v>318.8</v>
      </c>
      <c r="G68" s="2">
        <f t="shared" si="2"/>
        <v>-1.9227811105983705E-2</v>
      </c>
      <c r="H68">
        <v>1080.6500000000001</v>
      </c>
      <c r="I68" s="2">
        <f t="shared" si="3"/>
        <v>-4.1927755252487708E-3</v>
      </c>
      <c r="J68">
        <v>1675.25</v>
      </c>
      <c r="K68" s="2">
        <f t="shared" si="4"/>
        <v>-9.196829903004522E-3</v>
      </c>
      <c r="L68" s="4">
        <f t="shared" si="5"/>
        <v>-7.5729140488577972E-3</v>
      </c>
      <c r="M68" s="4">
        <f t="shared" si="6"/>
        <v>8.4614460465789049E-3</v>
      </c>
      <c r="N68" s="4">
        <f t="shared" si="7"/>
        <v>-1.9801151378138988E-2</v>
      </c>
      <c r="O68" s="4">
        <f t="shared" si="8"/>
        <v>-5.7350033976370628E-3</v>
      </c>
      <c r="P68" s="4">
        <f t="shared" si="9"/>
        <v>-1.2082872214954622E-2</v>
      </c>
      <c r="R68" s="76" t="s">
        <v>20</v>
      </c>
      <c r="S68" s="77" t="s">
        <v>21</v>
      </c>
      <c r="T68" s="77" t="s">
        <v>32</v>
      </c>
      <c r="U68" s="78" t="s">
        <v>33</v>
      </c>
    </row>
    <row r="69" spans="1:21" x14ac:dyDescent="0.3">
      <c r="A69" s="1">
        <v>42712</v>
      </c>
      <c r="B69">
        <v>582.75</v>
      </c>
      <c r="C69" s="2">
        <f t="shared" si="0"/>
        <v>2.0846106683016563E-2</v>
      </c>
      <c r="D69">
        <v>76.650000000000006</v>
      </c>
      <c r="E69" s="2">
        <f t="shared" si="1"/>
        <v>1.5904572564612307E-2</v>
      </c>
      <c r="F69">
        <v>328.8</v>
      </c>
      <c r="G69" s="2">
        <f t="shared" si="2"/>
        <v>3.1367628607277265E-2</v>
      </c>
      <c r="H69">
        <v>1101.5</v>
      </c>
      <c r="I69" s="2">
        <f t="shared" si="3"/>
        <v>1.929394345995461E-2</v>
      </c>
      <c r="J69">
        <v>1680.45</v>
      </c>
      <c r="K69" s="2">
        <f t="shared" si="4"/>
        <v>3.1040143262199837E-3</v>
      </c>
      <c r="L69" s="4">
        <f t="shared" si="5"/>
        <v>2.0231529591625937E-2</v>
      </c>
      <c r="M69" s="4">
        <f t="shared" si="6"/>
        <v>1.0253115385384717E-2</v>
      </c>
      <c r="N69" s="4">
        <f t="shared" si="7"/>
        <v>3.0794288335121982E-2</v>
      </c>
      <c r="O69" s="4">
        <f t="shared" si="8"/>
        <v>1.7751715587566316E-2</v>
      </c>
      <c r="P69" s="4">
        <f t="shared" si="9"/>
        <v>2.1797201426988332E-4</v>
      </c>
      <c r="R69" s="79" t="s">
        <v>1</v>
      </c>
      <c r="S69" s="80">
        <v>7.0000000000000007E-2</v>
      </c>
      <c r="T69" s="81">
        <f>C131</f>
        <v>6.1457709139062645E-4</v>
      </c>
      <c r="U69" s="82">
        <f>T69*252</f>
        <v>0.15487342703043785</v>
      </c>
    </row>
    <row r="70" spans="1:21" x14ac:dyDescent="0.3">
      <c r="A70" s="1">
        <v>42713</v>
      </c>
      <c r="B70">
        <v>578.9</v>
      </c>
      <c r="C70" s="2">
        <f t="shared" ref="C70:C130" si="10">B70/B69-1</f>
        <v>-6.6066066066066131E-3</v>
      </c>
      <c r="D70">
        <v>76.8</v>
      </c>
      <c r="E70" s="2">
        <f t="shared" ref="E70:E130" si="11">D70/D69-1</f>
        <v>1.9569471624265589E-3</v>
      </c>
      <c r="F70">
        <v>333.6</v>
      </c>
      <c r="G70" s="2">
        <f t="shared" ref="G70:G130" si="12">F70/F69-1</f>
        <v>1.4598540145985384E-2</v>
      </c>
      <c r="H70">
        <v>1107.3</v>
      </c>
      <c r="I70" s="2">
        <f t="shared" ref="I70:I130" si="13">H70/H69-1</f>
        <v>5.2655469813889244E-3</v>
      </c>
      <c r="J70">
        <v>1675.35</v>
      </c>
      <c r="K70" s="2">
        <f t="shared" ref="K70:K130" si="14">J70/J69-1</f>
        <v>-3.0349013657057222E-3</v>
      </c>
      <c r="L70" s="4">
        <f t="shared" ref="L70:L130" si="15">C70-$C$131</f>
        <v>-7.2211836979972398E-3</v>
      </c>
      <c r="M70" s="4">
        <f t="shared" ref="M70:M130" si="16">E70-$E$131</f>
        <v>-3.6945100168010309E-3</v>
      </c>
      <c r="N70" s="4">
        <f t="shared" ref="N70:N130" si="17">G70-$G$131</f>
        <v>1.4025199873830102E-2</v>
      </c>
      <c r="O70" s="4">
        <f t="shared" ref="O70:O130" si="18">I70-$I$131</f>
        <v>3.723319109000632E-3</v>
      </c>
      <c r="P70" s="4">
        <f t="shared" ref="P70:P130" si="19">K70-$K$131</f>
        <v>-5.9209436776558226E-3</v>
      </c>
      <c r="R70" s="79" t="s">
        <v>2</v>
      </c>
      <c r="S70" s="83">
        <v>0.16</v>
      </c>
      <c r="T70" s="81">
        <f>$E131</f>
        <v>5.6514571792275897E-3</v>
      </c>
      <c r="U70" s="82">
        <f t="shared" ref="U70:U73" si="20">T70*252</f>
        <v>1.4241672091653526</v>
      </c>
    </row>
    <row r="71" spans="1:21" x14ac:dyDescent="0.3">
      <c r="A71" s="1">
        <v>42716</v>
      </c>
      <c r="B71">
        <v>574.79999999999995</v>
      </c>
      <c r="C71" s="2">
        <f t="shared" si="10"/>
        <v>-7.0823976507169428E-3</v>
      </c>
      <c r="D71">
        <v>75.599999999999994</v>
      </c>
      <c r="E71" s="2">
        <f t="shared" si="11"/>
        <v>-1.5625E-2</v>
      </c>
      <c r="F71">
        <v>335.5</v>
      </c>
      <c r="G71" s="2">
        <f t="shared" si="12"/>
        <v>5.6954436450837864E-3</v>
      </c>
      <c r="H71">
        <v>1098.9000000000001</v>
      </c>
      <c r="I71" s="2">
        <f t="shared" si="13"/>
        <v>-7.5860200487671836E-3</v>
      </c>
      <c r="J71">
        <v>1623.95</v>
      </c>
      <c r="K71" s="2">
        <f t="shared" si="14"/>
        <v>-3.0680156385232804E-2</v>
      </c>
      <c r="L71" s="4">
        <f t="shared" si="15"/>
        <v>-7.6969747421075695E-3</v>
      </c>
      <c r="M71" s="4">
        <f t="shared" si="16"/>
        <v>-2.127645717922759E-2</v>
      </c>
      <c r="N71" s="4">
        <f t="shared" si="17"/>
        <v>5.1221033729285052E-3</v>
      </c>
      <c r="O71" s="4">
        <f t="shared" si="18"/>
        <v>-9.1282479211554756E-3</v>
      </c>
      <c r="P71" s="4">
        <f t="shared" si="19"/>
        <v>-3.3566198697182907E-2</v>
      </c>
      <c r="R71" s="79" t="s">
        <v>3</v>
      </c>
      <c r="S71" s="84">
        <v>0.25</v>
      </c>
      <c r="T71" s="81">
        <f>G131</f>
        <v>5.7334027215528158E-4</v>
      </c>
      <c r="U71" s="82">
        <f t="shared" si="20"/>
        <v>0.14448174858313095</v>
      </c>
    </row>
    <row r="72" spans="1:21" x14ac:dyDescent="0.3">
      <c r="A72" s="1">
        <v>42717</v>
      </c>
      <c r="B72">
        <v>578.85</v>
      </c>
      <c r="C72" s="2">
        <f t="shared" si="10"/>
        <v>7.0459290187891988E-3</v>
      </c>
      <c r="D72">
        <v>77.05</v>
      </c>
      <c r="E72" s="2">
        <f t="shared" si="11"/>
        <v>1.9179894179894186E-2</v>
      </c>
      <c r="F72">
        <v>326.8</v>
      </c>
      <c r="G72" s="2">
        <f t="shared" si="12"/>
        <v>-2.5931445603576742E-2</v>
      </c>
      <c r="H72">
        <v>1097.5</v>
      </c>
      <c r="I72" s="2">
        <f t="shared" si="13"/>
        <v>-1.2740012740013462E-3</v>
      </c>
      <c r="J72">
        <v>1639.75</v>
      </c>
      <c r="K72" s="2">
        <f t="shared" si="14"/>
        <v>9.7293635887805152E-3</v>
      </c>
      <c r="L72" s="4">
        <f t="shared" si="15"/>
        <v>6.4313519273985721E-3</v>
      </c>
      <c r="M72" s="4">
        <f t="shared" si="16"/>
        <v>1.3528437000666596E-2</v>
      </c>
      <c r="N72" s="4">
        <f t="shared" si="17"/>
        <v>-2.6504785875732025E-2</v>
      </c>
      <c r="O72" s="4">
        <f t="shared" si="18"/>
        <v>-2.8162291463896386E-3</v>
      </c>
      <c r="P72" s="4">
        <f t="shared" si="19"/>
        <v>6.8433212768304148E-3</v>
      </c>
      <c r="R72" s="79" t="s">
        <v>4</v>
      </c>
      <c r="S72" s="83">
        <v>0.3</v>
      </c>
      <c r="T72" s="81">
        <f>I131</f>
        <v>1.5422278723882924E-3</v>
      </c>
      <c r="U72" s="82">
        <f t="shared" si="20"/>
        <v>0.38864142384184969</v>
      </c>
    </row>
    <row r="73" spans="1:21" x14ac:dyDescent="0.3">
      <c r="A73" s="1">
        <v>42718</v>
      </c>
      <c r="B73">
        <v>568</v>
      </c>
      <c r="C73" s="2">
        <f t="shared" si="10"/>
        <v>-1.8744061501252518E-2</v>
      </c>
      <c r="D73">
        <v>77.150000000000006</v>
      </c>
      <c r="E73" s="2">
        <f t="shared" si="11"/>
        <v>1.2978585334200154E-3</v>
      </c>
      <c r="F73">
        <v>332.95</v>
      </c>
      <c r="G73" s="2">
        <f t="shared" si="12"/>
        <v>1.8818849449204311E-2</v>
      </c>
      <c r="H73">
        <v>1092.75</v>
      </c>
      <c r="I73" s="2">
        <f t="shared" si="13"/>
        <v>-4.3280182232345865E-3</v>
      </c>
      <c r="J73">
        <v>1609.35</v>
      </c>
      <c r="K73" s="2">
        <f t="shared" si="14"/>
        <v>-1.8539411495654856E-2</v>
      </c>
      <c r="L73" s="4">
        <f t="shared" si="15"/>
        <v>-1.9358638592643144E-2</v>
      </c>
      <c r="M73" s="4">
        <f t="shared" si="16"/>
        <v>-4.3535986458075743E-3</v>
      </c>
      <c r="N73" s="4">
        <f t="shared" si="17"/>
        <v>1.8245509177049028E-2</v>
      </c>
      <c r="O73" s="4">
        <f t="shared" si="18"/>
        <v>-5.8702460956228785E-3</v>
      </c>
      <c r="P73" s="4">
        <f t="shared" si="19"/>
        <v>-2.1425453807604956E-2</v>
      </c>
      <c r="R73" s="85" t="s">
        <v>5</v>
      </c>
      <c r="S73" s="86">
        <v>0.22</v>
      </c>
      <c r="T73" s="87">
        <f>K131</f>
        <v>2.8860423119501004E-3</v>
      </c>
      <c r="U73" s="88">
        <f t="shared" si="20"/>
        <v>0.72728266261142527</v>
      </c>
    </row>
    <row r="74" spans="1:21" x14ac:dyDescent="0.3">
      <c r="A74" s="1">
        <v>42719</v>
      </c>
      <c r="B74">
        <v>563.15</v>
      </c>
      <c r="C74" s="2">
        <f t="shared" si="10"/>
        <v>-8.5387323943661997E-3</v>
      </c>
      <c r="D74">
        <v>76.95</v>
      </c>
      <c r="E74" s="2">
        <f t="shared" si="11"/>
        <v>-2.5923525599481634E-3</v>
      </c>
      <c r="F74">
        <v>348.5</v>
      </c>
      <c r="G74" s="2">
        <f t="shared" si="12"/>
        <v>4.670370926565548E-2</v>
      </c>
      <c r="H74">
        <v>1092.4000000000001</v>
      </c>
      <c r="I74" s="2">
        <f t="shared" si="13"/>
        <v>-3.2029283916712448E-4</v>
      </c>
      <c r="J74">
        <v>1632.6</v>
      </c>
      <c r="K74" s="2">
        <f t="shared" si="14"/>
        <v>1.4446826358467613E-2</v>
      </c>
      <c r="L74" s="4">
        <f t="shared" si="15"/>
        <v>-9.1533094857568255E-3</v>
      </c>
      <c r="M74" s="4">
        <f t="shared" si="16"/>
        <v>-8.2438097391757531E-3</v>
      </c>
      <c r="N74" s="4">
        <f t="shared" si="17"/>
        <v>4.6130368993500197E-2</v>
      </c>
      <c r="O74" s="4">
        <f t="shared" si="18"/>
        <v>-1.8625207115554169E-3</v>
      </c>
      <c r="P74" s="4">
        <f t="shared" si="19"/>
        <v>1.1560784046517513E-2</v>
      </c>
    </row>
    <row r="75" spans="1:21" x14ac:dyDescent="0.3">
      <c r="A75" s="1">
        <v>42720</v>
      </c>
      <c r="B75">
        <v>566.20000000000005</v>
      </c>
      <c r="C75" s="2">
        <f t="shared" si="10"/>
        <v>5.4159637751931555E-3</v>
      </c>
      <c r="D75">
        <v>76.2</v>
      </c>
      <c r="E75" s="2">
        <f t="shared" si="11"/>
        <v>-9.74658869395717E-3</v>
      </c>
      <c r="F75">
        <v>355.25</v>
      </c>
      <c r="G75" s="2">
        <f t="shared" si="12"/>
        <v>1.9368723098995622E-2</v>
      </c>
      <c r="H75">
        <v>1079.8499999999999</v>
      </c>
      <c r="I75" s="2">
        <f t="shared" si="13"/>
        <v>-1.1488465763456746E-2</v>
      </c>
      <c r="J75">
        <v>1601.95</v>
      </c>
      <c r="K75" s="2">
        <f t="shared" si="14"/>
        <v>-1.8773735146392134E-2</v>
      </c>
      <c r="L75" s="4">
        <f t="shared" si="15"/>
        <v>4.8013866838025289E-3</v>
      </c>
      <c r="M75" s="4">
        <f t="shared" si="16"/>
        <v>-1.539804587318476E-2</v>
      </c>
      <c r="N75" s="4">
        <f t="shared" si="17"/>
        <v>1.8795382826840339E-2</v>
      </c>
      <c r="O75" s="4">
        <f t="shared" si="18"/>
        <v>-1.3030693635845038E-2</v>
      </c>
      <c r="P75" s="4">
        <f t="shared" si="19"/>
        <v>-2.1659777458342234E-2</v>
      </c>
    </row>
    <row r="76" spans="1:21" x14ac:dyDescent="0.3">
      <c r="A76" s="1">
        <v>42723</v>
      </c>
      <c r="B76">
        <v>569.15</v>
      </c>
      <c r="C76" s="2">
        <f t="shared" si="10"/>
        <v>5.2101730837159632E-3</v>
      </c>
      <c r="D76">
        <v>76.400000000000006</v>
      </c>
      <c r="E76" s="2">
        <f t="shared" si="11"/>
        <v>2.624671916010568E-3</v>
      </c>
      <c r="F76">
        <v>346.4</v>
      </c>
      <c r="G76" s="2">
        <f t="shared" si="12"/>
        <v>-2.4912033779028953E-2</v>
      </c>
      <c r="H76">
        <v>1080.6500000000001</v>
      </c>
      <c r="I76" s="2">
        <f t="shared" si="13"/>
        <v>7.4084363569038025E-4</v>
      </c>
      <c r="J76">
        <v>1632.8</v>
      </c>
      <c r="K76" s="2">
        <f t="shared" si="14"/>
        <v>1.9257779581135503E-2</v>
      </c>
      <c r="L76" s="4">
        <f t="shared" si="15"/>
        <v>4.5955959923253365E-3</v>
      </c>
      <c r="M76" s="4">
        <f t="shared" si="16"/>
        <v>-3.0267852632170217E-3</v>
      </c>
      <c r="N76" s="4">
        <f t="shared" si="17"/>
        <v>-2.5485374051184236E-2</v>
      </c>
      <c r="O76" s="4">
        <f t="shared" si="18"/>
        <v>-8.0138423669791218E-4</v>
      </c>
      <c r="P76" s="4">
        <f t="shared" si="19"/>
        <v>1.6371737269185404E-2</v>
      </c>
      <c r="R76" s="90" t="s">
        <v>35</v>
      </c>
      <c r="S76" s="89">
        <f>S69*U69+S70*U70+S71*U71+S72*U72+S73*U73</f>
        <v>0.55142294343143827</v>
      </c>
    </row>
    <row r="77" spans="1:21" x14ac:dyDescent="0.3">
      <c r="A77" s="1">
        <v>42724</v>
      </c>
      <c r="B77">
        <v>563.1</v>
      </c>
      <c r="C77" s="2">
        <f t="shared" si="10"/>
        <v>-1.0629886673108935E-2</v>
      </c>
      <c r="D77">
        <v>73.25</v>
      </c>
      <c r="E77" s="2">
        <f t="shared" si="11"/>
        <v>-4.123036649214662E-2</v>
      </c>
      <c r="F77">
        <v>345</v>
      </c>
      <c r="G77" s="2">
        <f t="shared" si="12"/>
        <v>-4.041570438799047E-3</v>
      </c>
      <c r="H77">
        <v>1076.5999999999999</v>
      </c>
      <c r="I77" s="2">
        <f t="shared" si="13"/>
        <v>-3.7477444130848969E-3</v>
      </c>
      <c r="J77">
        <v>1632</v>
      </c>
      <c r="K77" s="2">
        <f t="shared" si="14"/>
        <v>-4.8995590396860855E-4</v>
      </c>
      <c r="L77" s="4">
        <f t="shared" si="15"/>
        <v>-1.1244463764499561E-2</v>
      </c>
      <c r="M77" s="4">
        <f t="shared" si="16"/>
        <v>-4.6881823671374209E-2</v>
      </c>
      <c r="N77" s="4">
        <f t="shared" si="17"/>
        <v>-4.6149107109543282E-3</v>
      </c>
      <c r="O77" s="4">
        <f t="shared" si="18"/>
        <v>-5.2899722854731889E-3</v>
      </c>
      <c r="P77" s="4">
        <f t="shared" si="19"/>
        <v>-3.375998215918709E-3</v>
      </c>
      <c r="R77" t="s">
        <v>36</v>
      </c>
      <c r="S77" s="4">
        <f>R65</f>
        <v>1.1114941542489388E-2</v>
      </c>
    </row>
    <row r="78" spans="1:21" x14ac:dyDescent="0.3">
      <c r="A78" s="1">
        <v>42725</v>
      </c>
      <c r="B78">
        <v>562.79999999999995</v>
      </c>
      <c r="C78" s="2">
        <f t="shared" si="10"/>
        <v>-5.3276505061283785E-4</v>
      </c>
      <c r="D78">
        <v>72.75</v>
      </c>
      <c r="E78" s="2">
        <f t="shared" si="11"/>
        <v>-6.8259385665528916E-3</v>
      </c>
      <c r="F78">
        <v>340</v>
      </c>
      <c r="G78" s="2">
        <f t="shared" si="12"/>
        <v>-1.4492753623188359E-2</v>
      </c>
      <c r="H78">
        <v>1051.9000000000001</v>
      </c>
      <c r="I78" s="2">
        <f t="shared" si="13"/>
        <v>-2.2942597064833592E-2</v>
      </c>
      <c r="J78">
        <v>1639.85</v>
      </c>
      <c r="K78" s="2">
        <f t="shared" si="14"/>
        <v>4.8100490196076873E-3</v>
      </c>
      <c r="L78" s="4">
        <f t="shared" si="15"/>
        <v>-1.1473421420034643E-3</v>
      </c>
      <c r="M78" s="4">
        <f t="shared" si="16"/>
        <v>-1.2477395745780481E-2</v>
      </c>
      <c r="N78" s="4">
        <f t="shared" si="17"/>
        <v>-1.506609389534364E-2</v>
      </c>
      <c r="O78" s="4">
        <f t="shared" si="18"/>
        <v>-2.4484824937221886E-2</v>
      </c>
      <c r="P78" s="4">
        <f t="shared" si="19"/>
        <v>1.9240067076575868E-3</v>
      </c>
      <c r="R78" t="s">
        <v>37</v>
      </c>
      <c r="S78" s="2">
        <f>S77*SQRT(252)</f>
        <v>0.17644422695068551</v>
      </c>
    </row>
    <row r="79" spans="1:21" x14ac:dyDescent="0.3">
      <c r="A79" s="1">
        <v>42726</v>
      </c>
      <c r="B79">
        <v>561.4</v>
      </c>
      <c r="C79" s="2">
        <f t="shared" si="10"/>
        <v>-2.4875621890546595E-3</v>
      </c>
      <c r="D79">
        <v>71.5</v>
      </c>
      <c r="E79" s="2">
        <f t="shared" si="11"/>
        <v>-1.718213058419249E-2</v>
      </c>
      <c r="F79">
        <v>342.25</v>
      </c>
      <c r="G79" s="2">
        <f t="shared" si="12"/>
        <v>6.6176470588235059E-3</v>
      </c>
      <c r="H79">
        <v>1048.45</v>
      </c>
      <c r="I79" s="2">
        <f t="shared" si="13"/>
        <v>-3.2797794467155361E-3</v>
      </c>
      <c r="J79">
        <v>1607.6</v>
      </c>
      <c r="K79" s="2">
        <f t="shared" si="14"/>
        <v>-1.9666432905448672E-2</v>
      </c>
      <c r="L79" s="4">
        <f t="shared" si="15"/>
        <v>-3.1021392804452862E-3</v>
      </c>
      <c r="M79" s="4">
        <f t="shared" si="16"/>
        <v>-2.283358776342008E-2</v>
      </c>
      <c r="N79" s="4">
        <f t="shared" si="17"/>
        <v>6.0443067866682246E-3</v>
      </c>
      <c r="O79" s="4">
        <f t="shared" si="18"/>
        <v>-4.8220073191038281E-3</v>
      </c>
      <c r="P79" s="4">
        <f t="shared" si="19"/>
        <v>-2.2552475217398772E-2</v>
      </c>
      <c r="R79" s="91"/>
      <c r="S79" s="92"/>
    </row>
    <row r="80" spans="1:21" x14ac:dyDescent="0.3">
      <c r="A80" s="1">
        <v>42727</v>
      </c>
      <c r="B80">
        <v>582.29999999999995</v>
      </c>
      <c r="C80" s="2">
        <f t="shared" si="10"/>
        <v>3.7228357677235424E-2</v>
      </c>
      <c r="D80">
        <v>70.8</v>
      </c>
      <c r="E80" s="2">
        <f t="shared" si="11"/>
        <v>-9.7902097902098362E-3</v>
      </c>
      <c r="F80">
        <v>340.45</v>
      </c>
      <c r="G80" s="2">
        <f t="shared" si="12"/>
        <v>-5.2593133674214698E-3</v>
      </c>
      <c r="H80">
        <v>1051.5999999999999</v>
      </c>
      <c r="I80" s="2">
        <f t="shared" si="13"/>
        <v>3.0044351185081197E-3</v>
      </c>
      <c r="J80">
        <v>1601.2</v>
      </c>
      <c r="K80" s="2">
        <f t="shared" si="14"/>
        <v>-3.9810898233390013E-3</v>
      </c>
      <c r="L80" s="4">
        <f t="shared" si="15"/>
        <v>3.6613780585844795E-2</v>
      </c>
      <c r="M80" s="4">
        <f t="shared" si="16"/>
        <v>-1.5441666969437426E-2</v>
      </c>
      <c r="N80" s="4">
        <f t="shared" si="17"/>
        <v>-5.8326536395767511E-3</v>
      </c>
      <c r="O80" s="4">
        <f t="shared" si="18"/>
        <v>1.4622072461198273E-3</v>
      </c>
      <c r="P80" s="4">
        <f t="shared" si="19"/>
        <v>-6.8671321352891017E-3</v>
      </c>
      <c r="R80" s="91"/>
      <c r="S80" s="93"/>
    </row>
    <row r="81" spans="1:19" x14ac:dyDescent="0.3">
      <c r="A81" s="1">
        <v>42730</v>
      </c>
      <c r="B81">
        <v>554.95000000000005</v>
      </c>
      <c r="C81" s="2">
        <f t="shared" si="10"/>
        <v>-4.6968916366134095E-2</v>
      </c>
      <c r="D81">
        <v>69.400000000000006</v>
      </c>
      <c r="E81" s="2">
        <f t="shared" si="11"/>
        <v>-1.9774011299434902E-2</v>
      </c>
      <c r="F81">
        <v>332.1</v>
      </c>
      <c r="G81" s="2">
        <f t="shared" si="12"/>
        <v>-2.4526362167719085E-2</v>
      </c>
      <c r="H81">
        <v>1025.1500000000001</v>
      </c>
      <c r="I81" s="2">
        <f t="shared" si="13"/>
        <v>-2.5152149106123844E-2</v>
      </c>
      <c r="J81">
        <v>1546.1</v>
      </c>
      <c r="K81" s="2">
        <f t="shared" si="14"/>
        <v>-3.4411691231576391E-2</v>
      </c>
      <c r="L81" s="4">
        <f t="shared" si="15"/>
        <v>-4.7583493457524724E-2</v>
      </c>
      <c r="M81" s="4">
        <f t="shared" si="16"/>
        <v>-2.5425468478662491E-2</v>
      </c>
      <c r="N81" s="4">
        <f t="shared" si="17"/>
        <v>-2.5099702439874368E-2</v>
      </c>
      <c r="O81" s="4">
        <f t="shared" si="18"/>
        <v>-2.6694376978512138E-2</v>
      </c>
      <c r="P81" s="4">
        <f t="shared" si="19"/>
        <v>-3.7297733543526494E-2</v>
      </c>
      <c r="R81" s="91"/>
      <c r="S81" s="94"/>
    </row>
    <row r="82" spans="1:19" x14ac:dyDescent="0.3">
      <c r="A82" s="1">
        <v>42731</v>
      </c>
      <c r="B82">
        <v>563.65</v>
      </c>
      <c r="C82" s="2">
        <f t="shared" si="10"/>
        <v>1.5677088025948249E-2</v>
      </c>
      <c r="D82">
        <v>70</v>
      </c>
      <c r="E82" s="2">
        <f t="shared" si="11"/>
        <v>8.6455331412103043E-3</v>
      </c>
      <c r="F82">
        <v>343.4</v>
      </c>
      <c r="G82" s="2">
        <f t="shared" si="12"/>
        <v>3.4025895814513651E-2</v>
      </c>
      <c r="H82">
        <v>1053.5</v>
      </c>
      <c r="I82" s="2">
        <f t="shared" si="13"/>
        <v>2.7654489586889541E-2</v>
      </c>
      <c r="J82">
        <v>1607.55</v>
      </c>
      <c r="K82" s="2">
        <f t="shared" si="14"/>
        <v>3.9745165254511328E-2</v>
      </c>
      <c r="L82" s="4">
        <f t="shared" si="15"/>
        <v>1.5062510934557623E-2</v>
      </c>
      <c r="M82" s="4">
        <f t="shared" si="16"/>
        <v>2.9940759619827145E-3</v>
      </c>
      <c r="N82" s="4">
        <f t="shared" si="17"/>
        <v>3.3452555542358368E-2</v>
      </c>
      <c r="O82" s="4">
        <f t="shared" si="18"/>
        <v>2.6112261714501248E-2</v>
      </c>
      <c r="P82" s="4">
        <f t="shared" si="19"/>
        <v>3.6859122942561225E-2</v>
      </c>
      <c r="R82" s="91"/>
      <c r="S82" s="93"/>
    </row>
    <row r="83" spans="1:19" x14ac:dyDescent="0.3">
      <c r="A83" s="1">
        <v>42732</v>
      </c>
      <c r="B83">
        <v>562.4</v>
      </c>
      <c r="C83" s="2">
        <f t="shared" si="10"/>
        <v>-2.2176882817350752E-3</v>
      </c>
      <c r="D83">
        <v>71.400000000000006</v>
      </c>
      <c r="E83" s="2">
        <f t="shared" si="11"/>
        <v>2.0000000000000018E-2</v>
      </c>
      <c r="F83">
        <v>344.05</v>
      </c>
      <c r="G83" s="2">
        <f t="shared" si="12"/>
        <v>1.8928363424579597E-3</v>
      </c>
      <c r="H83">
        <v>1107.05</v>
      </c>
      <c r="I83" s="2">
        <f t="shared" si="13"/>
        <v>5.0830564784053012E-2</v>
      </c>
      <c r="J83">
        <v>1612.7</v>
      </c>
      <c r="K83" s="2">
        <f t="shared" si="14"/>
        <v>3.203632857453842E-3</v>
      </c>
      <c r="L83" s="4">
        <f t="shared" si="15"/>
        <v>-2.8322653731257018E-3</v>
      </c>
      <c r="M83" s="4">
        <f t="shared" si="16"/>
        <v>1.4348542820772428E-2</v>
      </c>
      <c r="N83" s="4">
        <f t="shared" si="17"/>
        <v>1.319496070302678E-3</v>
      </c>
      <c r="O83" s="4">
        <f t="shared" si="18"/>
        <v>4.9288336911664718E-2</v>
      </c>
      <c r="P83" s="4">
        <f t="shared" si="19"/>
        <v>3.1759054550374154E-4</v>
      </c>
      <c r="R83" s="91"/>
      <c r="S83" s="93"/>
    </row>
    <row r="84" spans="1:19" x14ac:dyDescent="0.3">
      <c r="A84" s="1">
        <v>42733</v>
      </c>
      <c r="B84">
        <v>564.85</v>
      </c>
      <c r="C84" s="2">
        <f t="shared" si="10"/>
        <v>4.3563300142248629E-3</v>
      </c>
      <c r="D84">
        <v>72.75</v>
      </c>
      <c r="E84" s="2">
        <f t="shared" si="11"/>
        <v>1.8907563025210017E-2</v>
      </c>
      <c r="F84">
        <v>343.5</v>
      </c>
      <c r="G84" s="2">
        <f t="shared" si="12"/>
        <v>-1.5986048539456954E-3</v>
      </c>
      <c r="H84">
        <v>1124.8499999999999</v>
      </c>
      <c r="I84" s="2">
        <f t="shared" si="13"/>
        <v>1.6078767896662294E-2</v>
      </c>
      <c r="J84">
        <v>1627.8</v>
      </c>
      <c r="K84" s="2">
        <f t="shared" si="14"/>
        <v>9.3631797606497091E-3</v>
      </c>
      <c r="L84" s="4">
        <f t="shared" si="15"/>
        <v>3.7417529228342362E-3</v>
      </c>
      <c r="M84" s="4">
        <f t="shared" si="16"/>
        <v>1.3256105845982427E-2</v>
      </c>
      <c r="N84" s="4">
        <f t="shared" si="17"/>
        <v>-2.1719451261009771E-3</v>
      </c>
      <c r="O84" s="4">
        <f t="shared" si="18"/>
        <v>1.4536540024274002E-2</v>
      </c>
      <c r="P84" s="4">
        <f t="shared" si="19"/>
        <v>6.4771374486996087E-3</v>
      </c>
    </row>
    <row r="85" spans="1:19" x14ac:dyDescent="0.3">
      <c r="A85" s="1">
        <v>42734</v>
      </c>
      <c r="B85">
        <v>568.79999999999995</v>
      </c>
      <c r="C85" s="2">
        <f t="shared" si="10"/>
        <v>6.9930069930068672E-3</v>
      </c>
      <c r="D85">
        <v>74.150000000000006</v>
      </c>
      <c r="E85" s="2">
        <f t="shared" si="11"/>
        <v>1.9243986254295686E-2</v>
      </c>
      <c r="F85">
        <v>339.75</v>
      </c>
      <c r="G85" s="2">
        <f t="shared" si="12"/>
        <v>-1.0917030567685559E-2</v>
      </c>
      <c r="H85">
        <v>1148.75</v>
      </c>
      <c r="I85" s="2">
        <f t="shared" si="13"/>
        <v>2.1247277414766508E-2</v>
      </c>
      <c r="J85">
        <v>1628.65</v>
      </c>
      <c r="K85" s="2">
        <f t="shared" si="14"/>
        <v>5.2217717164282362E-4</v>
      </c>
      <c r="L85" s="4">
        <f t="shared" si="15"/>
        <v>6.3784299016162406E-3</v>
      </c>
      <c r="M85" s="4">
        <f t="shared" si="16"/>
        <v>1.3592529075068097E-2</v>
      </c>
      <c r="N85" s="4">
        <f t="shared" si="17"/>
        <v>-1.1490370839840841E-2</v>
      </c>
      <c r="O85" s="4">
        <f t="shared" si="18"/>
        <v>1.9705049542378214E-2</v>
      </c>
      <c r="P85" s="4">
        <f t="shared" si="19"/>
        <v>-2.3638651403072768E-3</v>
      </c>
    </row>
    <row r="86" spans="1:19" x14ac:dyDescent="0.3">
      <c r="A86" s="1">
        <v>42737</v>
      </c>
      <c r="B86">
        <v>566</v>
      </c>
      <c r="C86" s="2">
        <f t="shared" si="10"/>
        <v>-4.9226441631503581E-3</v>
      </c>
      <c r="D86">
        <v>74.95</v>
      </c>
      <c r="E86" s="2">
        <f t="shared" si="11"/>
        <v>1.0788941335131419E-2</v>
      </c>
      <c r="F86">
        <v>339.25</v>
      </c>
      <c r="G86" s="2">
        <f t="shared" si="12"/>
        <v>-1.4716703458425018E-3</v>
      </c>
      <c r="H86">
        <v>1155.45</v>
      </c>
      <c r="I86" s="2">
        <f t="shared" si="13"/>
        <v>5.8324265505984574E-3</v>
      </c>
      <c r="J86">
        <v>1622.25</v>
      </c>
      <c r="K86" s="2">
        <f t="shared" si="14"/>
        <v>-3.929634973751317E-3</v>
      </c>
      <c r="L86" s="4">
        <f t="shared" si="15"/>
        <v>-5.5372212545409848E-3</v>
      </c>
      <c r="M86" s="4">
        <f t="shared" si="16"/>
        <v>5.1374841559038292E-3</v>
      </c>
      <c r="N86" s="4">
        <f t="shared" si="17"/>
        <v>-2.0450106179977835E-3</v>
      </c>
      <c r="O86" s="4">
        <f t="shared" si="18"/>
        <v>4.2901986782101654E-3</v>
      </c>
      <c r="P86" s="4">
        <f t="shared" si="19"/>
        <v>-6.8156772857014174E-3</v>
      </c>
    </row>
    <row r="87" spans="1:19" x14ac:dyDescent="0.3">
      <c r="A87" s="1">
        <v>42738</v>
      </c>
      <c r="B87">
        <v>573.65</v>
      </c>
      <c r="C87" s="2">
        <f t="shared" si="10"/>
        <v>1.3515901060070723E-2</v>
      </c>
      <c r="D87">
        <v>73.400000000000006</v>
      </c>
      <c r="E87" s="2">
        <f t="shared" si="11"/>
        <v>-2.0680453635757101E-2</v>
      </c>
      <c r="F87">
        <v>339.75</v>
      </c>
      <c r="G87" s="2">
        <f t="shared" si="12"/>
        <v>1.4738393515105752E-3</v>
      </c>
      <c r="H87">
        <v>1170.25</v>
      </c>
      <c r="I87" s="2">
        <f t="shared" si="13"/>
        <v>1.2808862348002936E-2</v>
      </c>
      <c r="J87">
        <v>1655.15</v>
      </c>
      <c r="K87" s="2">
        <f t="shared" si="14"/>
        <v>2.0280474649406743E-2</v>
      </c>
      <c r="L87" s="4">
        <f t="shared" si="15"/>
        <v>1.2901323968680097E-2</v>
      </c>
      <c r="M87" s="4">
        <f t="shared" si="16"/>
        <v>-2.6331910814984691E-2</v>
      </c>
      <c r="N87" s="4">
        <f t="shared" si="17"/>
        <v>9.0049907935529363E-4</v>
      </c>
      <c r="O87" s="4">
        <f t="shared" si="18"/>
        <v>1.1266634475614644E-2</v>
      </c>
      <c r="P87" s="4">
        <f t="shared" si="19"/>
        <v>1.7394432337456644E-2</v>
      </c>
    </row>
    <row r="88" spans="1:19" x14ac:dyDescent="0.3">
      <c r="A88" s="1">
        <v>42739</v>
      </c>
      <c r="B88">
        <v>568.25</v>
      </c>
      <c r="C88" s="2">
        <f t="shared" si="10"/>
        <v>-9.413405386559659E-3</v>
      </c>
      <c r="D88">
        <v>74.150000000000006</v>
      </c>
      <c r="E88" s="2">
        <f t="shared" si="11"/>
        <v>1.021798365122617E-2</v>
      </c>
      <c r="F88">
        <v>338.65</v>
      </c>
      <c r="G88" s="2">
        <f t="shared" si="12"/>
        <v>-3.2376747608536816E-3</v>
      </c>
      <c r="H88">
        <v>1174.0999999999999</v>
      </c>
      <c r="I88" s="2">
        <f t="shared" si="13"/>
        <v>3.2898953215123594E-3</v>
      </c>
      <c r="J88">
        <v>1667.35</v>
      </c>
      <c r="K88" s="2">
        <f t="shared" si="14"/>
        <v>7.3709331480529272E-3</v>
      </c>
      <c r="L88" s="4">
        <f t="shared" si="15"/>
        <v>-1.0027982477950285E-2</v>
      </c>
      <c r="M88" s="4">
        <f t="shared" si="16"/>
        <v>4.5665264719985804E-3</v>
      </c>
      <c r="N88" s="4">
        <f t="shared" si="17"/>
        <v>-3.8110150330089632E-3</v>
      </c>
      <c r="O88" s="4">
        <f t="shared" si="18"/>
        <v>1.747667449124067E-3</v>
      </c>
      <c r="P88" s="4">
        <f t="shared" si="19"/>
        <v>4.4848908361028268E-3</v>
      </c>
    </row>
    <row r="89" spans="1:19" x14ac:dyDescent="0.3">
      <c r="A89" s="1">
        <v>42740</v>
      </c>
      <c r="B89">
        <v>579.85</v>
      </c>
      <c r="C89" s="2">
        <f t="shared" si="10"/>
        <v>2.0413550373955092E-2</v>
      </c>
      <c r="D89">
        <v>74.8</v>
      </c>
      <c r="E89" s="2">
        <f t="shared" si="11"/>
        <v>8.7660148347941114E-3</v>
      </c>
      <c r="F89">
        <v>344.15</v>
      </c>
      <c r="G89" s="2">
        <f t="shared" si="12"/>
        <v>1.6240956739997037E-2</v>
      </c>
      <c r="H89">
        <v>1186.0999999999999</v>
      </c>
      <c r="I89" s="2">
        <f t="shared" si="13"/>
        <v>1.0220594497913238E-2</v>
      </c>
      <c r="J89">
        <v>1661.95</v>
      </c>
      <c r="K89" s="2">
        <f t="shared" si="14"/>
        <v>-3.2386721444207511E-3</v>
      </c>
      <c r="L89" s="4">
        <f t="shared" si="15"/>
        <v>1.9798973282564466E-2</v>
      </c>
      <c r="M89" s="4">
        <f t="shared" si="16"/>
        <v>3.1145576555665216E-3</v>
      </c>
      <c r="N89" s="4">
        <f t="shared" si="17"/>
        <v>1.5667616467841754E-2</v>
      </c>
      <c r="O89" s="4">
        <f t="shared" si="18"/>
        <v>8.6783666255249459E-3</v>
      </c>
      <c r="P89" s="4">
        <f t="shared" si="19"/>
        <v>-6.1247144563708516E-3</v>
      </c>
    </row>
    <row r="90" spans="1:19" x14ac:dyDescent="0.3">
      <c r="A90" s="1">
        <v>42741</v>
      </c>
      <c r="B90">
        <v>582.85</v>
      </c>
      <c r="C90" s="2">
        <f t="shared" si="10"/>
        <v>5.1737518323704546E-3</v>
      </c>
      <c r="D90">
        <v>72.900000000000006</v>
      </c>
      <c r="E90" s="2">
        <f t="shared" si="11"/>
        <v>-2.5401069518716457E-2</v>
      </c>
      <c r="F90">
        <v>344.15</v>
      </c>
      <c r="G90" s="2">
        <f t="shared" si="12"/>
        <v>0</v>
      </c>
      <c r="H90">
        <v>1179.75</v>
      </c>
      <c r="I90" s="2">
        <f t="shared" si="13"/>
        <v>-5.3536801281509616E-3</v>
      </c>
      <c r="J90">
        <v>1659.9</v>
      </c>
      <c r="K90" s="2">
        <f t="shared" si="14"/>
        <v>-1.2334907789042227E-3</v>
      </c>
      <c r="L90" s="4">
        <f t="shared" si="15"/>
        <v>4.5591747409798279E-3</v>
      </c>
      <c r="M90" s="4">
        <f t="shared" si="16"/>
        <v>-3.1052526697944047E-2</v>
      </c>
      <c r="N90" s="4">
        <f t="shared" si="17"/>
        <v>-5.7334027215528158E-4</v>
      </c>
      <c r="O90" s="4">
        <f t="shared" si="18"/>
        <v>-6.8959080005392536E-3</v>
      </c>
      <c r="P90" s="4">
        <f t="shared" si="19"/>
        <v>-4.1195330908543231E-3</v>
      </c>
    </row>
    <row r="91" spans="1:19" x14ac:dyDescent="0.3">
      <c r="A91" s="1">
        <v>42744</v>
      </c>
      <c r="B91">
        <v>576.70000000000005</v>
      </c>
      <c r="C91" s="2">
        <f t="shared" si="10"/>
        <v>-1.0551599897057562E-2</v>
      </c>
      <c r="D91">
        <v>74.099999999999994</v>
      </c>
      <c r="E91" s="2">
        <f t="shared" si="11"/>
        <v>1.6460905349794164E-2</v>
      </c>
      <c r="F91">
        <v>355.4</v>
      </c>
      <c r="G91" s="2">
        <f t="shared" si="12"/>
        <v>3.2689234345488982E-2</v>
      </c>
      <c r="H91">
        <v>1183.2</v>
      </c>
      <c r="I91" s="2">
        <f t="shared" si="13"/>
        <v>2.9243483788938818E-3</v>
      </c>
      <c r="J91">
        <v>1681.2</v>
      </c>
      <c r="K91" s="2">
        <f t="shared" si="14"/>
        <v>1.2832098319175866E-2</v>
      </c>
      <c r="L91" s="4">
        <f t="shared" si="15"/>
        <v>-1.1166176988448188E-2</v>
      </c>
      <c r="M91" s="4">
        <f t="shared" si="16"/>
        <v>1.0809448170566574E-2</v>
      </c>
      <c r="N91" s="4">
        <f t="shared" si="17"/>
        <v>3.2115894073333699E-2</v>
      </c>
      <c r="O91" s="4">
        <f t="shared" si="18"/>
        <v>1.3821205065055893E-3</v>
      </c>
      <c r="P91" s="4">
        <f t="shared" si="19"/>
        <v>9.9460560072257669E-3</v>
      </c>
    </row>
    <row r="92" spans="1:19" x14ac:dyDescent="0.3">
      <c r="A92" s="1">
        <v>42745</v>
      </c>
      <c r="B92">
        <v>574.9</v>
      </c>
      <c r="C92" s="2">
        <f t="shared" si="10"/>
        <v>-3.1212068666551795E-3</v>
      </c>
      <c r="D92">
        <v>74.5</v>
      </c>
      <c r="E92" s="2">
        <f t="shared" si="11"/>
        <v>5.3981106612686069E-3</v>
      </c>
      <c r="F92">
        <v>351.05</v>
      </c>
      <c r="G92" s="2">
        <f t="shared" si="12"/>
        <v>-1.2239729881823203E-2</v>
      </c>
      <c r="H92">
        <v>1219.7</v>
      </c>
      <c r="I92" s="2">
        <f t="shared" si="13"/>
        <v>3.0848546315077829E-2</v>
      </c>
      <c r="J92">
        <v>1683.75</v>
      </c>
      <c r="K92" s="2">
        <f t="shared" si="14"/>
        <v>1.5167737330477049E-3</v>
      </c>
      <c r="L92" s="4">
        <f t="shared" si="15"/>
        <v>-3.7357839580458062E-3</v>
      </c>
      <c r="M92" s="4">
        <f t="shared" si="16"/>
        <v>-2.5334651795898278E-4</v>
      </c>
      <c r="N92" s="4">
        <f t="shared" si="17"/>
        <v>-1.2813070153978484E-2</v>
      </c>
      <c r="O92" s="4">
        <f t="shared" si="18"/>
        <v>2.9306318442689536E-2</v>
      </c>
      <c r="P92" s="4">
        <f t="shared" si="19"/>
        <v>-1.3692685789023955E-3</v>
      </c>
    </row>
    <row r="93" spans="1:19" x14ac:dyDescent="0.3">
      <c r="A93" s="1">
        <v>42746</v>
      </c>
      <c r="B93">
        <v>576.95000000000005</v>
      </c>
      <c r="C93" s="2">
        <f t="shared" si="10"/>
        <v>3.5658375369631568E-3</v>
      </c>
      <c r="D93">
        <v>74.599999999999994</v>
      </c>
      <c r="E93" s="2">
        <f t="shared" si="11"/>
        <v>1.3422818791946067E-3</v>
      </c>
      <c r="F93">
        <v>354.8</v>
      </c>
      <c r="G93" s="2">
        <f t="shared" si="12"/>
        <v>1.0682238997293814E-2</v>
      </c>
      <c r="H93">
        <v>1225.5</v>
      </c>
      <c r="I93" s="2">
        <f t="shared" si="13"/>
        <v>4.7552676887758771E-3</v>
      </c>
      <c r="J93">
        <v>1692.7</v>
      </c>
      <c r="K93" s="2">
        <f t="shared" si="14"/>
        <v>5.3155159613957892E-3</v>
      </c>
      <c r="L93" s="4">
        <f t="shared" si="15"/>
        <v>2.9512604455725301E-3</v>
      </c>
      <c r="M93" s="4">
        <f t="shared" si="16"/>
        <v>-4.309175300032983E-3</v>
      </c>
      <c r="N93" s="4">
        <f t="shared" si="17"/>
        <v>1.0108898725138532E-2</v>
      </c>
      <c r="O93" s="4">
        <f t="shared" si="18"/>
        <v>3.2130398163875847E-3</v>
      </c>
      <c r="P93" s="4">
        <f t="shared" si="19"/>
        <v>2.4294736494456888E-3</v>
      </c>
    </row>
    <row r="94" spans="1:19" x14ac:dyDescent="0.3">
      <c r="A94" s="1">
        <v>42747</v>
      </c>
      <c r="B94">
        <v>586.25</v>
      </c>
      <c r="C94" s="2">
        <f t="shared" si="10"/>
        <v>1.6119247768437317E-2</v>
      </c>
      <c r="D94">
        <v>72.150000000000006</v>
      </c>
      <c r="E94" s="2">
        <f t="shared" si="11"/>
        <v>-3.2841823056300123E-2</v>
      </c>
      <c r="F94">
        <v>350.6</v>
      </c>
      <c r="G94" s="2">
        <f t="shared" si="12"/>
        <v>-1.183765501691092E-2</v>
      </c>
      <c r="H94">
        <v>1177.95</v>
      </c>
      <c r="I94" s="2">
        <f t="shared" si="13"/>
        <v>-3.8800489596083176E-2</v>
      </c>
      <c r="J94">
        <v>1683.25</v>
      </c>
      <c r="K94" s="2">
        <f t="shared" si="14"/>
        <v>-5.5827967153069258E-3</v>
      </c>
      <c r="L94" s="4">
        <f t="shared" si="15"/>
        <v>1.5504670677046691E-2</v>
      </c>
      <c r="M94" s="4">
        <f t="shared" si="16"/>
        <v>-3.8493280235527713E-2</v>
      </c>
      <c r="N94" s="4">
        <f t="shared" si="17"/>
        <v>-1.2410995289066201E-2</v>
      </c>
      <c r="O94" s="4">
        <f t="shared" si="18"/>
        <v>-4.034271746847147E-2</v>
      </c>
      <c r="P94" s="4">
        <f t="shared" si="19"/>
        <v>-8.4688390272570253E-3</v>
      </c>
    </row>
    <row r="95" spans="1:19" x14ac:dyDescent="0.3">
      <c r="A95" s="1">
        <v>42748</v>
      </c>
      <c r="B95">
        <v>583.4</v>
      </c>
      <c r="C95" s="2">
        <f t="shared" si="10"/>
        <v>-4.8614072494670424E-3</v>
      </c>
      <c r="D95">
        <v>68.8</v>
      </c>
      <c r="E95" s="2">
        <f t="shared" si="11"/>
        <v>-4.6431046431046563E-2</v>
      </c>
      <c r="F95">
        <v>350.75</v>
      </c>
      <c r="G95" s="2">
        <f t="shared" si="12"/>
        <v>4.278379920137354E-4</v>
      </c>
      <c r="H95">
        <v>1169.8499999999999</v>
      </c>
      <c r="I95" s="2">
        <f t="shared" si="13"/>
        <v>-6.8763529861201045E-3</v>
      </c>
      <c r="J95">
        <v>1686.85</v>
      </c>
      <c r="K95" s="2">
        <f t="shared" si="14"/>
        <v>2.1387197386009138E-3</v>
      </c>
      <c r="L95" s="4">
        <f t="shared" si="15"/>
        <v>-5.4759843408576691E-3</v>
      </c>
      <c r="M95" s="4">
        <f t="shared" si="16"/>
        <v>-5.2082503610274153E-2</v>
      </c>
      <c r="N95" s="4">
        <f t="shared" si="17"/>
        <v>-1.4550228014154618E-4</v>
      </c>
      <c r="O95" s="4">
        <f t="shared" si="18"/>
        <v>-8.4185808585083965E-3</v>
      </c>
      <c r="P95" s="4">
        <f t="shared" si="19"/>
        <v>-7.4732257334918662E-4</v>
      </c>
    </row>
    <row r="96" spans="1:19" x14ac:dyDescent="0.3">
      <c r="A96" s="1">
        <v>42751</v>
      </c>
      <c r="B96">
        <v>588.79999999999995</v>
      </c>
      <c r="C96" s="2">
        <f t="shared" si="10"/>
        <v>9.2560850188549981E-3</v>
      </c>
      <c r="D96">
        <v>69.900000000000006</v>
      </c>
      <c r="E96" s="2">
        <f t="shared" si="11"/>
        <v>1.5988372093023395E-2</v>
      </c>
      <c r="F96">
        <v>352.6</v>
      </c>
      <c r="G96" s="2">
        <f t="shared" si="12"/>
        <v>5.2744119743408646E-3</v>
      </c>
      <c r="H96">
        <v>1226.5</v>
      </c>
      <c r="I96" s="2">
        <f t="shared" si="13"/>
        <v>4.8425011753643776E-2</v>
      </c>
      <c r="J96">
        <v>1667.45</v>
      </c>
      <c r="K96" s="2">
        <f t="shared" si="14"/>
        <v>-1.1500726205649459E-2</v>
      </c>
      <c r="L96" s="4">
        <f t="shared" si="15"/>
        <v>8.6415079274643723E-3</v>
      </c>
      <c r="M96" s="4">
        <f t="shared" si="16"/>
        <v>1.0336914913795806E-2</v>
      </c>
      <c r="N96" s="4">
        <f t="shared" si="17"/>
        <v>4.7010717021855834E-3</v>
      </c>
      <c r="O96" s="4">
        <f t="shared" si="18"/>
        <v>4.6882783881255483E-2</v>
      </c>
      <c r="P96" s="4">
        <f t="shared" si="19"/>
        <v>-1.4386768517599558E-2</v>
      </c>
    </row>
    <row r="97" spans="1:16" x14ac:dyDescent="0.3">
      <c r="A97" s="1">
        <v>42752</v>
      </c>
      <c r="B97">
        <v>587.25</v>
      </c>
      <c r="C97" s="2">
        <f t="shared" si="10"/>
        <v>-2.6324728260869179E-3</v>
      </c>
      <c r="D97">
        <v>69.25</v>
      </c>
      <c r="E97" s="2">
        <f t="shared" si="11"/>
        <v>-9.2989985693848753E-3</v>
      </c>
      <c r="F97">
        <v>349.9</v>
      </c>
      <c r="G97" s="2">
        <f t="shared" si="12"/>
        <v>-7.6574021554169924E-3</v>
      </c>
      <c r="H97">
        <v>1244.5</v>
      </c>
      <c r="I97" s="2">
        <f t="shared" si="13"/>
        <v>1.4675907052588588E-2</v>
      </c>
      <c r="J97">
        <v>1666.05</v>
      </c>
      <c r="K97" s="2">
        <f t="shared" si="14"/>
        <v>-8.3960538546890007E-4</v>
      </c>
      <c r="L97" s="4">
        <f t="shared" si="15"/>
        <v>-3.2470499174775446E-3</v>
      </c>
      <c r="M97" s="4">
        <f t="shared" si="16"/>
        <v>-1.4950455748612465E-2</v>
      </c>
      <c r="N97" s="4">
        <f t="shared" si="17"/>
        <v>-8.2307424275722737E-3</v>
      </c>
      <c r="O97" s="4">
        <f t="shared" si="18"/>
        <v>1.3133679180200296E-2</v>
      </c>
      <c r="P97" s="4">
        <f t="shared" si="19"/>
        <v>-3.7256476974190005E-3</v>
      </c>
    </row>
    <row r="98" spans="1:16" x14ac:dyDescent="0.3">
      <c r="A98" s="1">
        <v>42753</v>
      </c>
      <c r="B98">
        <v>580.79999999999995</v>
      </c>
      <c r="C98" s="2">
        <f t="shared" si="10"/>
        <v>-1.0983397190293842E-2</v>
      </c>
      <c r="D98">
        <v>67.45</v>
      </c>
      <c r="E98" s="2">
        <f t="shared" si="11"/>
        <v>-2.5992779783393427E-2</v>
      </c>
      <c r="F98">
        <v>349.95</v>
      </c>
      <c r="G98" s="2">
        <f t="shared" si="12"/>
        <v>1.4289797084887645E-4</v>
      </c>
      <c r="H98">
        <v>1303.9000000000001</v>
      </c>
      <c r="I98" s="2">
        <f t="shared" si="13"/>
        <v>4.773001205303351E-2</v>
      </c>
      <c r="J98">
        <v>1654.25</v>
      </c>
      <c r="K98" s="2">
        <f t="shared" si="14"/>
        <v>-7.0826205696107314E-3</v>
      </c>
      <c r="L98" s="4">
        <f t="shared" si="15"/>
        <v>-1.1597974281684468E-2</v>
      </c>
      <c r="M98" s="4">
        <f t="shared" si="16"/>
        <v>-3.1644236962621017E-2</v>
      </c>
      <c r="N98" s="4">
        <f t="shared" si="17"/>
        <v>-4.3044230130640513E-4</v>
      </c>
      <c r="O98" s="4">
        <f t="shared" si="18"/>
        <v>4.6187784180645217E-2</v>
      </c>
      <c r="P98" s="4">
        <f t="shared" si="19"/>
        <v>-9.9686628815608309E-3</v>
      </c>
    </row>
    <row r="99" spans="1:16" x14ac:dyDescent="0.3">
      <c r="A99" s="1">
        <v>42754</v>
      </c>
      <c r="B99">
        <v>580.35</v>
      </c>
      <c r="C99" s="2">
        <f t="shared" si="10"/>
        <v>-7.7479338842967316E-4</v>
      </c>
      <c r="D99">
        <v>69.349999999999994</v>
      </c>
      <c r="E99" s="2">
        <f t="shared" si="11"/>
        <v>2.8169014084507005E-2</v>
      </c>
      <c r="F99">
        <v>360.4</v>
      </c>
      <c r="G99" s="2">
        <f t="shared" si="12"/>
        <v>2.9861408772681841E-2</v>
      </c>
      <c r="H99">
        <v>1294.8499999999999</v>
      </c>
      <c r="I99" s="2">
        <f t="shared" si="13"/>
        <v>-6.9407163126008475E-3</v>
      </c>
      <c r="J99">
        <v>1654.5</v>
      </c>
      <c r="K99" s="2">
        <f t="shared" si="14"/>
        <v>1.5112588786458936E-4</v>
      </c>
      <c r="L99" s="4">
        <f t="shared" si="15"/>
        <v>-1.3893704798202996E-3</v>
      </c>
      <c r="M99" s="4">
        <f t="shared" si="16"/>
        <v>2.2517556905279415E-2</v>
      </c>
      <c r="N99" s="4">
        <f t="shared" si="17"/>
        <v>2.9288068500526558E-2</v>
      </c>
      <c r="O99" s="4">
        <f t="shared" si="18"/>
        <v>-8.4829441849891395E-3</v>
      </c>
      <c r="P99" s="4">
        <f t="shared" si="19"/>
        <v>-2.7349164240855111E-3</v>
      </c>
    </row>
    <row r="100" spans="1:16" x14ac:dyDescent="0.3">
      <c r="A100" s="1">
        <v>42755</v>
      </c>
      <c r="B100">
        <v>577.6</v>
      </c>
      <c r="C100" s="2">
        <f t="shared" si="10"/>
        <v>-4.7385198587059918E-3</v>
      </c>
      <c r="D100">
        <v>71.5</v>
      </c>
      <c r="E100" s="2">
        <f t="shared" si="11"/>
        <v>3.1002162941600631E-2</v>
      </c>
      <c r="F100">
        <v>353.65</v>
      </c>
      <c r="G100" s="2">
        <f t="shared" si="12"/>
        <v>-1.8729189789123191E-2</v>
      </c>
      <c r="H100">
        <v>1266.6500000000001</v>
      </c>
      <c r="I100" s="2">
        <f t="shared" si="13"/>
        <v>-2.1778584392014411E-2</v>
      </c>
      <c r="J100">
        <v>1645.5</v>
      </c>
      <c r="K100" s="2">
        <f t="shared" si="14"/>
        <v>-5.4397098821395984E-3</v>
      </c>
      <c r="L100" s="4">
        <f t="shared" si="15"/>
        <v>-5.3530969500966185E-3</v>
      </c>
      <c r="M100" s="4">
        <f t="shared" si="16"/>
        <v>2.5350705762373041E-2</v>
      </c>
      <c r="N100" s="4">
        <f t="shared" si="17"/>
        <v>-1.9302530061278474E-2</v>
      </c>
      <c r="O100" s="4">
        <f t="shared" si="18"/>
        <v>-2.3320812264402704E-2</v>
      </c>
      <c r="P100" s="4">
        <f t="shared" si="19"/>
        <v>-8.3257521940896979E-3</v>
      </c>
    </row>
    <row r="101" spans="1:16" x14ac:dyDescent="0.3">
      <c r="A101" s="1">
        <v>42758</v>
      </c>
      <c r="B101">
        <v>575.75</v>
      </c>
      <c r="C101" s="2">
        <f t="shared" si="10"/>
        <v>-3.2029085872576912E-3</v>
      </c>
      <c r="D101">
        <v>73.349999999999994</v>
      </c>
      <c r="E101" s="2">
        <f t="shared" si="11"/>
        <v>2.5874125874125742E-2</v>
      </c>
      <c r="F101">
        <v>365</v>
      </c>
      <c r="G101" s="2">
        <f t="shared" si="12"/>
        <v>3.2093878128092834E-2</v>
      </c>
      <c r="H101">
        <v>1273</v>
      </c>
      <c r="I101" s="2">
        <f t="shared" si="13"/>
        <v>5.0132238582085709E-3</v>
      </c>
      <c r="J101">
        <v>1643.05</v>
      </c>
      <c r="K101" s="2">
        <f t="shared" si="14"/>
        <v>-1.488909146156181E-3</v>
      </c>
      <c r="L101" s="4">
        <f t="shared" si="15"/>
        <v>-3.8174856786483179E-3</v>
      </c>
      <c r="M101" s="4">
        <f t="shared" si="16"/>
        <v>2.0222668694898152E-2</v>
      </c>
      <c r="N101" s="4">
        <f t="shared" si="17"/>
        <v>3.1520537855937551E-2</v>
      </c>
      <c r="O101" s="4">
        <f t="shared" si="18"/>
        <v>3.4709959858202784E-3</v>
      </c>
      <c r="P101" s="4">
        <f t="shared" si="19"/>
        <v>-4.3749514581062814E-3</v>
      </c>
    </row>
    <row r="102" spans="1:16" x14ac:dyDescent="0.3">
      <c r="A102" s="1">
        <v>42759</v>
      </c>
      <c r="B102">
        <v>579.9</v>
      </c>
      <c r="C102" s="2">
        <f t="shared" si="10"/>
        <v>7.2079895788101922E-3</v>
      </c>
      <c r="D102">
        <v>75.900000000000006</v>
      </c>
      <c r="E102" s="2">
        <f t="shared" si="11"/>
        <v>3.476482617586929E-2</v>
      </c>
      <c r="F102">
        <v>370.35</v>
      </c>
      <c r="G102" s="2">
        <f t="shared" si="12"/>
        <v>1.4657534246575343E-2</v>
      </c>
      <c r="H102">
        <v>1297.5999999999999</v>
      </c>
      <c r="I102" s="2">
        <f t="shared" si="13"/>
        <v>1.9324430479182864E-2</v>
      </c>
      <c r="J102">
        <v>1651.85</v>
      </c>
      <c r="K102" s="2">
        <f t="shared" si="14"/>
        <v>5.3558930038646313E-3</v>
      </c>
      <c r="L102" s="4">
        <f t="shared" si="15"/>
        <v>6.5934124874195655E-3</v>
      </c>
      <c r="M102" s="4">
        <f t="shared" si="16"/>
        <v>2.91133689966417E-2</v>
      </c>
      <c r="N102" s="4">
        <f t="shared" si="17"/>
        <v>1.4084193974420062E-2</v>
      </c>
      <c r="O102" s="4">
        <f t="shared" si="18"/>
        <v>1.778220260679457E-2</v>
      </c>
      <c r="P102" s="4">
        <f t="shared" si="19"/>
        <v>2.4698506919145309E-3</v>
      </c>
    </row>
    <row r="103" spans="1:16" x14ac:dyDescent="0.3">
      <c r="A103" s="1">
        <v>42760</v>
      </c>
      <c r="B103">
        <v>585.65</v>
      </c>
      <c r="C103" s="2">
        <f t="shared" si="10"/>
        <v>9.9155026728745543E-3</v>
      </c>
      <c r="D103">
        <v>76.150000000000006</v>
      </c>
      <c r="E103" s="2">
        <f t="shared" si="11"/>
        <v>3.2938076416337836E-3</v>
      </c>
      <c r="F103">
        <v>371.2</v>
      </c>
      <c r="G103" s="2">
        <f t="shared" si="12"/>
        <v>2.2951262319426124E-3</v>
      </c>
      <c r="H103">
        <v>1292.3499999999999</v>
      </c>
      <c r="I103" s="2">
        <f t="shared" si="13"/>
        <v>-4.0459309494451645E-3</v>
      </c>
      <c r="J103">
        <v>1646.6</v>
      </c>
      <c r="K103" s="2">
        <f t="shared" si="14"/>
        <v>-3.1782546841420123E-3</v>
      </c>
      <c r="L103" s="4">
        <f t="shared" si="15"/>
        <v>9.3009255814839285E-3</v>
      </c>
      <c r="M103" s="4">
        <f t="shared" si="16"/>
        <v>-2.3576495375938061E-3</v>
      </c>
      <c r="N103" s="4">
        <f t="shared" si="17"/>
        <v>1.7217859597873308E-3</v>
      </c>
      <c r="O103" s="4">
        <f t="shared" si="18"/>
        <v>-5.5881588218334565E-3</v>
      </c>
      <c r="P103" s="4">
        <f t="shared" si="19"/>
        <v>-6.0642969960921127E-3</v>
      </c>
    </row>
    <row r="104" spans="1:16" x14ac:dyDescent="0.3">
      <c r="A104" s="1">
        <v>42762</v>
      </c>
      <c r="B104">
        <v>580.15</v>
      </c>
      <c r="C104" s="2">
        <f t="shared" si="10"/>
        <v>-9.3912746520959933E-3</v>
      </c>
      <c r="D104">
        <v>78</v>
      </c>
      <c r="E104" s="2">
        <f t="shared" si="11"/>
        <v>2.4294156270518563E-2</v>
      </c>
      <c r="F104">
        <v>375.2</v>
      </c>
      <c r="G104" s="2">
        <f t="shared" si="12"/>
        <v>1.0775862068965525E-2</v>
      </c>
      <c r="H104">
        <v>1275.7</v>
      </c>
      <c r="I104" s="2">
        <f t="shared" si="13"/>
        <v>-1.2883506789956201E-2</v>
      </c>
      <c r="J104">
        <v>1659.9</v>
      </c>
      <c r="K104" s="2">
        <f t="shared" si="14"/>
        <v>8.0772500910968326E-3</v>
      </c>
      <c r="L104" s="4">
        <f t="shared" si="15"/>
        <v>-1.0005851743486619E-2</v>
      </c>
      <c r="M104" s="4">
        <f t="shared" si="16"/>
        <v>1.8642699091290973E-2</v>
      </c>
      <c r="N104" s="4">
        <f t="shared" si="17"/>
        <v>1.0202521796810244E-2</v>
      </c>
      <c r="O104" s="4">
        <f t="shared" si="18"/>
        <v>-1.4425734662344493E-2</v>
      </c>
      <c r="P104" s="4">
        <f t="shared" si="19"/>
        <v>5.1912077791467321E-3</v>
      </c>
    </row>
    <row r="105" spans="1:16" x14ac:dyDescent="0.3">
      <c r="A105" s="1">
        <v>42765</v>
      </c>
      <c r="B105">
        <v>582.25</v>
      </c>
      <c r="C105" s="2">
        <f t="shared" si="10"/>
        <v>3.6197535120228164E-3</v>
      </c>
      <c r="D105">
        <v>97.7</v>
      </c>
      <c r="E105" s="2">
        <f t="shared" si="11"/>
        <v>0.25256410256410255</v>
      </c>
      <c r="F105">
        <v>371</v>
      </c>
      <c r="G105" s="2">
        <f t="shared" si="12"/>
        <v>-1.1194029850746245E-2</v>
      </c>
      <c r="H105">
        <v>1253.4000000000001</v>
      </c>
      <c r="I105" s="2">
        <f t="shared" si="13"/>
        <v>-1.7480598886885579E-2</v>
      </c>
      <c r="J105">
        <v>1656.6</v>
      </c>
      <c r="K105" s="2">
        <f t="shared" si="14"/>
        <v>-1.9880715705766772E-3</v>
      </c>
      <c r="L105" s="4">
        <f t="shared" si="15"/>
        <v>3.0051764206321897E-3</v>
      </c>
      <c r="M105" s="4">
        <f t="shared" si="16"/>
        <v>0.24691264538487495</v>
      </c>
      <c r="N105" s="4">
        <f t="shared" si="17"/>
        <v>-1.1767370122901527E-2</v>
      </c>
      <c r="O105" s="4">
        <f t="shared" si="18"/>
        <v>-1.9022826759273873E-2</v>
      </c>
      <c r="P105" s="4">
        <f t="shared" si="19"/>
        <v>-4.8741138825267776E-3</v>
      </c>
    </row>
    <row r="106" spans="1:16" x14ac:dyDescent="0.3">
      <c r="A106" s="1">
        <v>42766</v>
      </c>
      <c r="B106">
        <v>575.35</v>
      </c>
      <c r="C106" s="2">
        <f t="shared" si="10"/>
        <v>-1.185057964791747E-2</v>
      </c>
      <c r="D106">
        <v>110.1</v>
      </c>
      <c r="E106" s="2">
        <f t="shared" si="11"/>
        <v>0.12691914022517903</v>
      </c>
      <c r="F106">
        <v>373.35</v>
      </c>
      <c r="G106" s="2">
        <f t="shared" si="12"/>
        <v>6.3342318059300684E-3</v>
      </c>
      <c r="H106">
        <v>1229.8</v>
      </c>
      <c r="I106" s="2">
        <f t="shared" si="13"/>
        <v>-1.8828785702888262E-2</v>
      </c>
      <c r="J106">
        <v>1668.35</v>
      </c>
      <c r="K106" s="2">
        <f t="shared" si="14"/>
        <v>7.0928407581793973E-3</v>
      </c>
      <c r="L106" s="4">
        <f t="shared" si="15"/>
        <v>-1.2465156739308095E-2</v>
      </c>
      <c r="M106" s="4">
        <f t="shared" si="16"/>
        <v>0.12126768304595144</v>
      </c>
      <c r="N106" s="4">
        <f t="shared" si="17"/>
        <v>5.7608915337747871E-3</v>
      </c>
      <c r="O106" s="4">
        <f t="shared" si="18"/>
        <v>-2.0371013575276556E-2</v>
      </c>
      <c r="P106" s="4">
        <f t="shared" si="19"/>
        <v>4.2067984462292969E-3</v>
      </c>
    </row>
    <row r="107" spans="1:16" x14ac:dyDescent="0.3">
      <c r="A107" s="1">
        <v>42767</v>
      </c>
      <c r="B107">
        <v>572.15</v>
      </c>
      <c r="C107" s="2">
        <f t="shared" si="10"/>
        <v>-5.5618319283915474E-3</v>
      </c>
      <c r="D107">
        <v>107.4</v>
      </c>
      <c r="E107" s="2">
        <f t="shared" si="11"/>
        <v>-2.4523160762942697E-2</v>
      </c>
      <c r="F107">
        <v>360.95</v>
      </c>
      <c r="G107" s="2">
        <f t="shared" si="12"/>
        <v>-3.3212802999866176E-2</v>
      </c>
      <c r="H107">
        <v>1236.5999999999999</v>
      </c>
      <c r="I107" s="2">
        <f t="shared" si="13"/>
        <v>5.5293543665635436E-3</v>
      </c>
      <c r="J107">
        <v>1694.75</v>
      </c>
      <c r="K107" s="2">
        <f t="shared" si="14"/>
        <v>1.5824017742080532E-2</v>
      </c>
      <c r="L107" s="4">
        <f t="shared" si="15"/>
        <v>-6.1764090197821741E-3</v>
      </c>
      <c r="M107" s="4">
        <f t="shared" si="16"/>
        <v>-3.0174617942170287E-2</v>
      </c>
      <c r="N107" s="4">
        <f t="shared" si="17"/>
        <v>-3.3786143272021459E-2</v>
      </c>
      <c r="O107" s="4">
        <f t="shared" si="18"/>
        <v>3.9871264941752516E-3</v>
      </c>
      <c r="P107" s="4">
        <f t="shared" si="19"/>
        <v>1.2937975430130432E-2</v>
      </c>
    </row>
    <row r="108" spans="1:16" x14ac:dyDescent="0.3">
      <c r="A108" s="1">
        <v>42768</v>
      </c>
      <c r="B108">
        <v>584.35</v>
      </c>
      <c r="C108" s="2">
        <f t="shared" si="10"/>
        <v>2.132307961198987E-2</v>
      </c>
      <c r="D108">
        <v>109.8</v>
      </c>
      <c r="E108" s="2">
        <f t="shared" si="11"/>
        <v>2.2346368715083775E-2</v>
      </c>
      <c r="F108">
        <v>368.65</v>
      </c>
      <c r="G108" s="2">
        <f t="shared" si="12"/>
        <v>2.1332594542180283E-2</v>
      </c>
      <c r="H108">
        <v>1249</v>
      </c>
      <c r="I108" s="2">
        <f t="shared" si="13"/>
        <v>1.0027494743652055E-2</v>
      </c>
      <c r="J108">
        <v>1770.5</v>
      </c>
      <c r="K108" s="2">
        <f t="shared" si="14"/>
        <v>4.4696857943649526E-2</v>
      </c>
      <c r="L108" s="4">
        <f t="shared" si="15"/>
        <v>2.0708502520599244E-2</v>
      </c>
      <c r="M108" s="4">
        <f t="shared" si="16"/>
        <v>1.6694911535856186E-2</v>
      </c>
      <c r="N108" s="4">
        <f t="shared" si="17"/>
        <v>2.0759254270025E-2</v>
      </c>
      <c r="O108" s="4">
        <f t="shared" si="18"/>
        <v>8.4852668712637625E-3</v>
      </c>
      <c r="P108" s="4">
        <f t="shared" si="19"/>
        <v>4.1810815631699423E-2</v>
      </c>
    </row>
    <row r="109" spans="1:16" x14ac:dyDescent="0.3">
      <c r="A109" s="1">
        <v>42769</v>
      </c>
      <c r="B109">
        <v>607.9</v>
      </c>
      <c r="C109" s="2">
        <f t="shared" si="10"/>
        <v>4.0301189355694378E-2</v>
      </c>
      <c r="D109">
        <v>109.45</v>
      </c>
      <c r="E109" s="2">
        <f t="shared" si="11"/>
        <v>-3.1876138433515333E-3</v>
      </c>
      <c r="F109">
        <v>376.8</v>
      </c>
      <c r="G109" s="2">
        <f t="shared" si="12"/>
        <v>2.2107690221077059E-2</v>
      </c>
      <c r="H109">
        <v>1298.0999999999999</v>
      </c>
      <c r="I109" s="2">
        <f t="shared" si="13"/>
        <v>3.9311449159327383E-2</v>
      </c>
      <c r="J109">
        <v>1811.75</v>
      </c>
      <c r="K109" s="2">
        <f t="shared" si="14"/>
        <v>2.3298503247670244E-2</v>
      </c>
      <c r="L109" s="4">
        <f t="shared" si="15"/>
        <v>3.9686612264303749E-2</v>
      </c>
      <c r="M109" s="4">
        <f t="shared" si="16"/>
        <v>-8.839071022579123E-3</v>
      </c>
      <c r="N109" s="4">
        <f t="shared" si="17"/>
        <v>2.1534349948921776E-2</v>
      </c>
      <c r="O109" s="4">
        <f t="shared" si="18"/>
        <v>3.7769221286939089E-2</v>
      </c>
      <c r="P109" s="4">
        <f t="shared" si="19"/>
        <v>2.0412460935720144E-2</v>
      </c>
    </row>
    <row r="110" spans="1:16" x14ac:dyDescent="0.3">
      <c r="A110" s="1">
        <v>42772</v>
      </c>
      <c r="B110">
        <v>601.6</v>
      </c>
      <c r="C110" s="2">
        <f t="shared" si="10"/>
        <v>-1.0363546635959842E-2</v>
      </c>
      <c r="D110">
        <v>108.4</v>
      </c>
      <c r="E110" s="2">
        <f t="shared" si="11"/>
        <v>-9.5934216537231221E-3</v>
      </c>
      <c r="F110">
        <v>381.2</v>
      </c>
      <c r="G110" s="2">
        <f t="shared" si="12"/>
        <v>1.1677282377919207E-2</v>
      </c>
      <c r="H110">
        <v>1259.05</v>
      </c>
      <c r="I110" s="2">
        <f t="shared" si="13"/>
        <v>-3.0082428164240005E-2</v>
      </c>
      <c r="J110">
        <v>1818.9</v>
      </c>
      <c r="K110" s="2">
        <f t="shared" si="14"/>
        <v>3.9464606043879691E-3</v>
      </c>
      <c r="L110" s="4">
        <f t="shared" si="15"/>
        <v>-1.0978123727350467E-2</v>
      </c>
      <c r="M110" s="4">
        <f t="shared" si="16"/>
        <v>-1.5244878832950712E-2</v>
      </c>
      <c r="N110" s="4">
        <f t="shared" si="17"/>
        <v>1.1103942105763926E-2</v>
      </c>
      <c r="O110" s="4">
        <f t="shared" si="18"/>
        <v>-3.1624656036628299E-2</v>
      </c>
      <c r="P110" s="4">
        <f t="shared" si="19"/>
        <v>1.0604182924378687E-3</v>
      </c>
    </row>
    <row r="111" spans="1:16" x14ac:dyDescent="0.3">
      <c r="A111" s="1">
        <v>42773</v>
      </c>
      <c r="B111">
        <v>597.54999999999995</v>
      </c>
      <c r="C111" s="2">
        <f t="shared" si="10"/>
        <v>-6.7320478723404964E-3</v>
      </c>
      <c r="D111">
        <v>107.35</v>
      </c>
      <c r="E111" s="2">
        <f t="shared" si="11"/>
        <v>-9.6863468634686978E-3</v>
      </c>
      <c r="F111">
        <v>379.75</v>
      </c>
      <c r="G111" s="2">
        <f t="shared" si="12"/>
        <v>-3.8037775445959321E-3</v>
      </c>
      <c r="H111">
        <v>1267.5</v>
      </c>
      <c r="I111" s="2">
        <f t="shared" si="13"/>
        <v>6.7114093959732557E-3</v>
      </c>
      <c r="J111">
        <v>1816</v>
      </c>
      <c r="K111" s="2">
        <f t="shared" si="14"/>
        <v>-1.594370223761632E-3</v>
      </c>
      <c r="L111" s="4">
        <f t="shared" si="15"/>
        <v>-7.3466249637311231E-3</v>
      </c>
      <c r="M111" s="4">
        <f t="shared" si="16"/>
        <v>-1.5337804042696287E-2</v>
      </c>
      <c r="N111" s="4">
        <f t="shared" si="17"/>
        <v>-4.3771178167512134E-3</v>
      </c>
      <c r="O111" s="4">
        <f t="shared" si="18"/>
        <v>5.1691815235849637E-3</v>
      </c>
      <c r="P111" s="4">
        <f t="shared" si="19"/>
        <v>-4.4804125357117324E-3</v>
      </c>
    </row>
    <row r="112" spans="1:16" x14ac:dyDescent="0.3">
      <c r="A112" s="1">
        <v>42774</v>
      </c>
      <c r="B112">
        <v>603.20000000000005</v>
      </c>
      <c r="C112" s="2">
        <f t="shared" si="10"/>
        <v>9.4552757091457273E-3</v>
      </c>
      <c r="D112">
        <v>109.55</v>
      </c>
      <c r="E112" s="2">
        <f t="shared" si="11"/>
        <v>2.0493712156497423E-2</v>
      </c>
      <c r="F112">
        <v>379.8</v>
      </c>
      <c r="G112" s="2">
        <f t="shared" si="12"/>
        <v>1.3166556945365393E-4</v>
      </c>
      <c r="H112">
        <v>1279.05</v>
      </c>
      <c r="I112" s="2">
        <f t="shared" si="13"/>
        <v>9.1124260355028852E-3</v>
      </c>
      <c r="J112">
        <v>1831.2</v>
      </c>
      <c r="K112" s="2">
        <f t="shared" si="14"/>
        <v>8.3700440528635678E-3</v>
      </c>
      <c r="L112" s="4">
        <f t="shared" si="15"/>
        <v>8.8406986177551015E-3</v>
      </c>
      <c r="M112" s="4">
        <f t="shared" si="16"/>
        <v>1.4842254977269834E-2</v>
      </c>
      <c r="N112" s="4">
        <f t="shared" si="17"/>
        <v>-4.4167470270162765E-4</v>
      </c>
      <c r="O112" s="4">
        <f t="shared" si="18"/>
        <v>7.5701981631145932E-3</v>
      </c>
      <c r="P112" s="4">
        <f t="shared" si="19"/>
        <v>5.4840017409134674E-3</v>
      </c>
    </row>
    <row r="113" spans="1:16" x14ac:dyDescent="0.3">
      <c r="A113" s="1">
        <v>42775</v>
      </c>
      <c r="B113">
        <v>587.65</v>
      </c>
      <c r="C113" s="2">
        <f t="shared" si="10"/>
        <v>-2.577917771883298E-2</v>
      </c>
      <c r="D113">
        <v>110.6</v>
      </c>
      <c r="E113" s="2">
        <f t="shared" si="11"/>
        <v>9.5846645367412275E-3</v>
      </c>
      <c r="F113">
        <v>379.5</v>
      </c>
      <c r="G113" s="2">
        <f t="shared" si="12"/>
        <v>-7.898894154818592E-4</v>
      </c>
      <c r="H113">
        <v>1282.9000000000001</v>
      </c>
      <c r="I113" s="2">
        <f t="shared" si="13"/>
        <v>3.0100465189009107E-3</v>
      </c>
      <c r="J113">
        <v>1812.2</v>
      </c>
      <c r="K113" s="2">
        <f t="shared" si="14"/>
        <v>-1.0375709916994325E-2</v>
      </c>
      <c r="L113" s="4">
        <f t="shared" si="15"/>
        <v>-2.6393754810223605E-2</v>
      </c>
      <c r="M113" s="4">
        <f t="shared" si="16"/>
        <v>3.9332073575136378E-3</v>
      </c>
      <c r="N113" s="4">
        <f t="shared" si="17"/>
        <v>-1.3632296876371409E-3</v>
      </c>
      <c r="O113" s="4">
        <f t="shared" si="18"/>
        <v>1.4678186465126183E-3</v>
      </c>
      <c r="P113" s="4">
        <f t="shared" si="19"/>
        <v>-1.3261752228944424E-2</v>
      </c>
    </row>
    <row r="114" spans="1:16" x14ac:dyDescent="0.3">
      <c r="A114" s="1">
        <v>42776</v>
      </c>
      <c r="B114">
        <v>579.95000000000005</v>
      </c>
      <c r="C114" s="2">
        <f t="shared" si="10"/>
        <v>-1.310303752233466E-2</v>
      </c>
      <c r="D114">
        <v>110.45</v>
      </c>
      <c r="E114" s="2">
        <f t="shared" si="11"/>
        <v>-1.3562386980108254E-3</v>
      </c>
      <c r="F114">
        <v>375.7</v>
      </c>
      <c r="G114" s="2">
        <f t="shared" si="12"/>
        <v>-1.0013175230566551E-2</v>
      </c>
      <c r="H114">
        <v>1298.45</v>
      </c>
      <c r="I114" s="2">
        <f t="shared" si="13"/>
        <v>1.2120975913944898E-2</v>
      </c>
      <c r="J114">
        <v>1830.45</v>
      </c>
      <c r="K114" s="2">
        <f t="shared" si="14"/>
        <v>1.0070632380531963E-2</v>
      </c>
      <c r="L114" s="4">
        <f t="shared" si="15"/>
        <v>-1.3717614613725285E-2</v>
      </c>
      <c r="M114" s="4">
        <f t="shared" si="16"/>
        <v>-7.0076958772384151E-3</v>
      </c>
      <c r="N114" s="4">
        <f t="shared" si="17"/>
        <v>-1.0586515502721832E-2</v>
      </c>
      <c r="O114" s="4">
        <f t="shared" si="18"/>
        <v>1.0578748041556606E-2</v>
      </c>
      <c r="P114" s="4">
        <f t="shared" si="19"/>
        <v>7.1845900685818627E-3</v>
      </c>
    </row>
    <row r="115" spans="1:16" x14ac:dyDescent="0.3">
      <c r="A115" s="1">
        <v>42779</v>
      </c>
      <c r="B115">
        <v>582.65</v>
      </c>
      <c r="C115" s="2">
        <f t="shared" si="10"/>
        <v>4.6555737563582777E-3</v>
      </c>
      <c r="D115">
        <v>107.25</v>
      </c>
      <c r="E115" s="2">
        <f t="shared" si="11"/>
        <v>-2.8972385694884584E-2</v>
      </c>
      <c r="F115">
        <v>375.85</v>
      </c>
      <c r="G115" s="2">
        <f t="shared" si="12"/>
        <v>3.9925472451440847E-4</v>
      </c>
      <c r="H115">
        <v>1298.2</v>
      </c>
      <c r="I115" s="2">
        <f t="shared" si="13"/>
        <v>-1.9253725595902438E-4</v>
      </c>
      <c r="J115">
        <v>1847.35</v>
      </c>
      <c r="K115" s="2">
        <f t="shared" si="14"/>
        <v>9.2327023409544129E-3</v>
      </c>
      <c r="L115" s="4">
        <f t="shared" si="15"/>
        <v>4.0409966649676511E-3</v>
      </c>
      <c r="M115" s="4">
        <f t="shared" si="16"/>
        <v>-3.4623842874112173E-2</v>
      </c>
      <c r="N115" s="4">
        <f t="shared" si="17"/>
        <v>-1.7408554764087312E-4</v>
      </c>
      <c r="O115" s="4">
        <f t="shared" si="18"/>
        <v>-1.7347651283473168E-3</v>
      </c>
      <c r="P115" s="4">
        <f t="shared" si="19"/>
        <v>6.3466600290043125E-3</v>
      </c>
    </row>
    <row r="116" spans="1:16" x14ac:dyDescent="0.3">
      <c r="A116" s="1">
        <v>42780</v>
      </c>
      <c r="B116">
        <v>576.04999999999995</v>
      </c>
      <c r="C116" s="2">
        <f t="shared" si="10"/>
        <v>-1.1327555136016465E-2</v>
      </c>
      <c r="D116">
        <v>109.9</v>
      </c>
      <c r="E116" s="2">
        <f t="shared" si="11"/>
        <v>2.4708624708624782E-2</v>
      </c>
      <c r="F116">
        <v>375.25</v>
      </c>
      <c r="G116" s="2">
        <f t="shared" si="12"/>
        <v>-1.5963815351869304E-3</v>
      </c>
      <c r="H116">
        <v>1287.95</v>
      </c>
      <c r="I116" s="2">
        <f t="shared" si="13"/>
        <v>-7.8955476814049907E-3</v>
      </c>
      <c r="J116">
        <v>1874.25</v>
      </c>
      <c r="K116" s="2">
        <f t="shared" si="14"/>
        <v>1.4561398760386535E-2</v>
      </c>
      <c r="L116" s="4">
        <f t="shared" si="15"/>
        <v>-1.1942132227407091E-2</v>
      </c>
      <c r="M116" s="4">
        <f t="shared" si="16"/>
        <v>1.9057167529397193E-2</v>
      </c>
      <c r="N116" s="4">
        <f t="shared" si="17"/>
        <v>-2.1697218073422121E-3</v>
      </c>
      <c r="O116" s="4">
        <f t="shared" si="18"/>
        <v>-9.4377755537932827E-3</v>
      </c>
      <c r="P116" s="4">
        <f t="shared" si="19"/>
        <v>1.1675356448436435E-2</v>
      </c>
    </row>
    <row r="117" spans="1:16" x14ac:dyDescent="0.3">
      <c r="A117" s="1">
        <v>42781</v>
      </c>
      <c r="B117">
        <v>574.25</v>
      </c>
      <c r="C117" s="2">
        <f t="shared" si="10"/>
        <v>-3.1247287561843029E-3</v>
      </c>
      <c r="D117">
        <v>107.3</v>
      </c>
      <c r="E117" s="2">
        <f t="shared" si="11"/>
        <v>-2.3657870791628843E-2</v>
      </c>
      <c r="F117">
        <v>372.25</v>
      </c>
      <c r="G117" s="2">
        <f t="shared" si="12"/>
        <v>-7.9946702198534503E-3</v>
      </c>
      <c r="H117">
        <v>1270.9000000000001</v>
      </c>
      <c r="I117" s="2">
        <f t="shared" si="13"/>
        <v>-1.3238091540820673E-2</v>
      </c>
      <c r="J117">
        <v>1977</v>
      </c>
      <c r="K117" s="2">
        <f t="shared" si="14"/>
        <v>5.4821928771508599E-2</v>
      </c>
      <c r="L117" s="4">
        <f t="shared" si="15"/>
        <v>-3.7393058475749296E-3</v>
      </c>
      <c r="M117" s="4">
        <f t="shared" si="16"/>
        <v>-2.9309327970856433E-2</v>
      </c>
      <c r="N117" s="4">
        <f t="shared" si="17"/>
        <v>-8.5680104920087315E-3</v>
      </c>
      <c r="O117" s="4">
        <f t="shared" si="18"/>
        <v>-1.4780319413208965E-2</v>
      </c>
      <c r="P117" s="4">
        <f t="shared" si="19"/>
        <v>5.1935886459558496E-2</v>
      </c>
    </row>
    <row r="118" spans="1:16" x14ac:dyDescent="0.3">
      <c r="A118" s="1">
        <v>42782</v>
      </c>
      <c r="B118">
        <v>584.6</v>
      </c>
      <c r="C118" s="2">
        <f t="shared" si="10"/>
        <v>1.8023508924684517E-2</v>
      </c>
      <c r="D118">
        <v>107.85</v>
      </c>
      <c r="E118" s="2">
        <f t="shared" si="11"/>
        <v>5.1258154706430581E-3</v>
      </c>
      <c r="F118">
        <v>366.45</v>
      </c>
      <c r="G118" s="2">
        <f t="shared" si="12"/>
        <v>-1.5580926796507799E-2</v>
      </c>
      <c r="H118">
        <v>1275.25</v>
      </c>
      <c r="I118" s="2">
        <f t="shared" si="13"/>
        <v>3.4227712644581132E-3</v>
      </c>
      <c r="J118">
        <v>2010.2</v>
      </c>
      <c r="K118" s="2">
        <f t="shared" si="14"/>
        <v>1.6793120890237656E-2</v>
      </c>
      <c r="L118" s="4">
        <f t="shared" si="15"/>
        <v>1.7408931833293891E-2</v>
      </c>
      <c r="M118" s="4">
        <f t="shared" si="16"/>
        <v>-5.2564170858453163E-4</v>
      </c>
      <c r="N118" s="4">
        <f t="shared" si="17"/>
        <v>-1.6154267068663082E-2</v>
      </c>
      <c r="O118" s="4">
        <f t="shared" si="18"/>
        <v>1.8805433920698208E-3</v>
      </c>
      <c r="P118" s="4">
        <f t="shared" si="19"/>
        <v>1.3907078578287557E-2</v>
      </c>
    </row>
    <row r="119" spans="1:16" x14ac:dyDescent="0.3">
      <c r="A119" s="1">
        <v>42783</v>
      </c>
      <c r="B119">
        <v>593.25</v>
      </c>
      <c r="C119" s="2">
        <f t="shared" si="10"/>
        <v>1.4796442011631772E-2</v>
      </c>
      <c r="D119">
        <v>105.9</v>
      </c>
      <c r="E119" s="2">
        <f t="shared" si="11"/>
        <v>-1.8080667593880273E-2</v>
      </c>
      <c r="F119">
        <v>367.4</v>
      </c>
      <c r="G119" s="2">
        <f t="shared" si="12"/>
        <v>2.5924409878563814E-3</v>
      </c>
      <c r="H119">
        <v>1276.8</v>
      </c>
      <c r="I119" s="2">
        <f t="shared" si="13"/>
        <v>1.2154479513819538E-3</v>
      </c>
      <c r="J119">
        <v>2001.5</v>
      </c>
      <c r="K119" s="2">
        <f t="shared" si="14"/>
        <v>-4.3279275693961505E-3</v>
      </c>
      <c r="L119" s="4">
        <f t="shared" si="15"/>
        <v>1.4181864920241146E-2</v>
      </c>
      <c r="M119" s="4">
        <f t="shared" si="16"/>
        <v>-2.3732124773107863E-2</v>
      </c>
      <c r="N119" s="4">
        <f t="shared" si="17"/>
        <v>2.0191007157010997E-3</v>
      </c>
      <c r="O119" s="4">
        <f t="shared" si="18"/>
        <v>-3.267799210063386E-4</v>
      </c>
      <c r="P119" s="4">
        <f t="shared" si="19"/>
        <v>-7.213969881346251E-3</v>
      </c>
    </row>
    <row r="120" spans="1:16" x14ac:dyDescent="0.3">
      <c r="A120" s="1">
        <v>42786</v>
      </c>
      <c r="B120">
        <v>592.75</v>
      </c>
      <c r="C120" s="2">
        <f t="shared" si="10"/>
        <v>-8.4281500210703353E-4</v>
      </c>
      <c r="D120">
        <v>108.45</v>
      </c>
      <c r="E120" s="2">
        <f t="shared" si="11"/>
        <v>2.4079320113314484E-2</v>
      </c>
      <c r="F120">
        <v>372.95</v>
      </c>
      <c r="G120" s="2">
        <f t="shared" si="12"/>
        <v>1.5106151333696305E-2</v>
      </c>
      <c r="H120">
        <v>1268.45</v>
      </c>
      <c r="I120" s="2">
        <f t="shared" si="13"/>
        <v>-6.5397869674185261E-3</v>
      </c>
      <c r="J120">
        <v>2035.35</v>
      </c>
      <c r="K120" s="2">
        <f t="shared" si="14"/>
        <v>1.6912315763177643E-2</v>
      </c>
      <c r="L120" s="4">
        <f t="shared" si="15"/>
        <v>-1.45739209349766E-3</v>
      </c>
      <c r="M120" s="4">
        <f t="shared" si="16"/>
        <v>1.8427862934086894E-2</v>
      </c>
      <c r="N120" s="4">
        <f t="shared" si="17"/>
        <v>1.4532811061541024E-2</v>
      </c>
      <c r="O120" s="4">
        <f t="shared" si="18"/>
        <v>-8.082014839806818E-3</v>
      </c>
      <c r="P120" s="4">
        <f t="shared" si="19"/>
        <v>1.4026273451227544E-2</v>
      </c>
    </row>
    <row r="121" spans="1:16" x14ac:dyDescent="0.3">
      <c r="A121" s="1">
        <v>42787</v>
      </c>
      <c r="B121">
        <v>593.1</v>
      </c>
      <c r="C121" s="2">
        <f t="shared" si="10"/>
        <v>5.904681568957848E-4</v>
      </c>
      <c r="D121">
        <v>108.35</v>
      </c>
      <c r="E121" s="2">
        <f t="shared" si="11"/>
        <v>-9.220839096358846E-4</v>
      </c>
      <c r="F121">
        <v>374.15</v>
      </c>
      <c r="G121" s="2">
        <f t="shared" si="12"/>
        <v>3.2175894892076951E-3</v>
      </c>
      <c r="H121">
        <v>1268</v>
      </c>
      <c r="I121" s="2">
        <f t="shared" si="13"/>
        <v>-3.5476368796560909E-4</v>
      </c>
      <c r="J121">
        <v>2000.05</v>
      </c>
      <c r="K121" s="2">
        <f t="shared" si="14"/>
        <v>-1.7343454442724782E-2</v>
      </c>
      <c r="L121" s="4">
        <f t="shared" si="15"/>
        <v>-2.4108934494841651E-5</v>
      </c>
      <c r="M121" s="4">
        <f t="shared" si="16"/>
        <v>-6.5735410888634743E-3</v>
      </c>
      <c r="N121" s="4">
        <f t="shared" si="17"/>
        <v>2.6442492170524134E-3</v>
      </c>
      <c r="O121" s="4">
        <f t="shared" si="18"/>
        <v>-1.8969915603539015E-3</v>
      </c>
      <c r="P121" s="4">
        <f t="shared" si="19"/>
        <v>-2.0229496754674881E-2</v>
      </c>
    </row>
    <row r="122" spans="1:16" x14ac:dyDescent="0.3">
      <c r="A122" s="1">
        <v>42788</v>
      </c>
      <c r="B122">
        <v>589.25</v>
      </c>
      <c r="C122" s="2">
        <f t="shared" si="10"/>
        <v>-6.4913168099814955E-3</v>
      </c>
      <c r="D122">
        <v>112.6</v>
      </c>
      <c r="E122" s="2">
        <f t="shared" si="11"/>
        <v>3.9224734656206683E-2</v>
      </c>
      <c r="F122">
        <v>374.45</v>
      </c>
      <c r="G122" s="2">
        <f t="shared" si="12"/>
        <v>8.0181745289320538E-4</v>
      </c>
      <c r="H122">
        <v>1263.3499999999999</v>
      </c>
      <c r="I122" s="2">
        <f t="shared" si="13"/>
        <v>-3.6671924290221369E-3</v>
      </c>
      <c r="J122">
        <v>2022.55</v>
      </c>
      <c r="K122" s="2">
        <f t="shared" si="14"/>
        <v>1.1249718757031069E-2</v>
      </c>
      <c r="L122" s="4">
        <f t="shared" si="15"/>
        <v>-7.1058939013721222E-3</v>
      </c>
      <c r="M122" s="4">
        <f t="shared" si="16"/>
        <v>3.3573277476979094E-2</v>
      </c>
      <c r="N122" s="4">
        <f t="shared" si="17"/>
        <v>2.284771807379238E-4</v>
      </c>
      <c r="O122" s="4">
        <f t="shared" si="18"/>
        <v>-5.2094203014104289E-3</v>
      </c>
      <c r="P122" s="4">
        <f t="shared" si="19"/>
        <v>8.3636764450809691E-3</v>
      </c>
    </row>
    <row r="123" spans="1:16" x14ac:dyDescent="0.3">
      <c r="A123" s="1">
        <v>42789</v>
      </c>
      <c r="B123">
        <v>592.4</v>
      </c>
      <c r="C123" s="2">
        <f t="shared" si="10"/>
        <v>5.3457785320321083E-3</v>
      </c>
      <c r="D123">
        <v>119.6</v>
      </c>
      <c r="E123" s="2">
        <f t="shared" si="11"/>
        <v>6.216696269982247E-2</v>
      </c>
      <c r="F123">
        <v>373.4</v>
      </c>
      <c r="G123" s="2">
        <f t="shared" si="12"/>
        <v>-2.8041126986246834E-3</v>
      </c>
      <c r="H123">
        <v>1260.0999999999999</v>
      </c>
      <c r="I123" s="2">
        <f t="shared" si="13"/>
        <v>-2.5725254284244548E-3</v>
      </c>
      <c r="J123">
        <v>2076.85</v>
      </c>
      <c r="K123" s="2">
        <f t="shared" si="14"/>
        <v>2.6847296729376247E-2</v>
      </c>
      <c r="L123" s="4">
        <f t="shared" si="15"/>
        <v>4.7312014406414816E-3</v>
      </c>
      <c r="M123" s="4">
        <f t="shared" si="16"/>
        <v>5.651550552059488E-2</v>
      </c>
      <c r="N123" s="4">
        <f t="shared" si="17"/>
        <v>-3.3774529707799651E-3</v>
      </c>
      <c r="O123" s="4">
        <f t="shared" si="18"/>
        <v>-4.1147533008127467E-3</v>
      </c>
      <c r="P123" s="4">
        <f t="shared" si="19"/>
        <v>2.3961254417426147E-2</v>
      </c>
    </row>
    <row r="124" spans="1:16" x14ac:dyDescent="0.3">
      <c r="A124" s="1">
        <v>42793</v>
      </c>
      <c r="B124">
        <v>585.25</v>
      </c>
      <c r="C124" s="2">
        <f t="shared" si="10"/>
        <v>-1.2069547602970965E-2</v>
      </c>
      <c r="D124">
        <v>114.55</v>
      </c>
      <c r="E124" s="2">
        <f t="shared" si="11"/>
        <v>-4.2224080267558528E-2</v>
      </c>
      <c r="F124">
        <v>373.85</v>
      </c>
      <c r="G124" s="2">
        <f t="shared" si="12"/>
        <v>1.2051419389396134E-3</v>
      </c>
      <c r="H124">
        <v>1278.0999999999999</v>
      </c>
      <c r="I124" s="2">
        <f t="shared" si="13"/>
        <v>1.4284580588842077E-2</v>
      </c>
      <c r="J124">
        <v>2154.75</v>
      </c>
      <c r="K124" s="2">
        <f t="shared" si="14"/>
        <v>3.7508727158918509E-2</v>
      </c>
      <c r="L124" s="4">
        <f t="shared" si="15"/>
        <v>-1.2684124694361591E-2</v>
      </c>
      <c r="M124" s="4">
        <f t="shared" si="16"/>
        <v>-4.7875537446786118E-2</v>
      </c>
      <c r="N124" s="4">
        <f t="shared" si="17"/>
        <v>6.3180166678433183E-4</v>
      </c>
      <c r="O124" s="4">
        <f t="shared" si="18"/>
        <v>1.2742352716453785E-2</v>
      </c>
      <c r="P124" s="4">
        <f t="shared" si="19"/>
        <v>3.4622684846968406E-2</v>
      </c>
    </row>
    <row r="125" spans="1:16" x14ac:dyDescent="0.3">
      <c r="A125" s="1">
        <v>42794</v>
      </c>
      <c r="B125">
        <v>583.70000000000005</v>
      </c>
      <c r="C125" s="2">
        <f t="shared" si="10"/>
        <v>-2.648440837248911E-3</v>
      </c>
      <c r="D125">
        <v>115.85</v>
      </c>
      <c r="E125" s="2">
        <f t="shared" si="11"/>
        <v>1.1348756001746008E-2</v>
      </c>
      <c r="F125">
        <v>372.4</v>
      </c>
      <c r="G125" s="2">
        <f t="shared" si="12"/>
        <v>-3.8785609201552607E-3</v>
      </c>
      <c r="H125">
        <v>1295.55</v>
      </c>
      <c r="I125" s="2">
        <f t="shared" si="13"/>
        <v>1.3653078788827155E-2</v>
      </c>
      <c r="J125">
        <v>2141.5500000000002</v>
      </c>
      <c r="K125" s="2">
        <f t="shared" si="14"/>
        <v>-6.1260006961363356E-3</v>
      </c>
      <c r="L125" s="4">
        <f t="shared" si="15"/>
        <v>-3.2630179286395377E-3</v>
      </c>
      <c r="M125" s="4">
        <f t="shared" si="16"/>
        <v>5.6972988225184179E-3</v>
      </c>
      <c r="N125" s="4">
        <f t="shared" si="17"/>
        <v>-4.4519011923105419E-3</v>
      </c>
      <c r="O125" s="4">
        <f t="shared" si="18"/>
        <v>1.2110850916438863E-2</v>
      </c>
      <c r="P125" s="4">
        <f t="shared" si="19"/>
        <v>-9.0120430080864351E-3</v>
      </c>
    </row>
    <row r="126" spans="1:16" x14ac:dyDescent="0.3">
      <c r="A126" s="1">
        <v>42795</v>
      </c>
      <c r="B126">
        <v>586.29999999999995</v>
      </c>
      <c r="C126" s="2">
        <f t="shared" si="10"/>
        <v>4.4543429844097204E-3</v>
      </c>
      <c r="D126">
        <v>113.25</v>
      </c>
      <c r="E126" s="2">
        <f t="shared" si="11"/>
        <v>-2.2442813983599486E-2</v>
      </c>
      <c r="F126">
        <v>373.8</v>
      </c>
      <c r="G126" s="2">
        <f t="shared" si="12"/>
        <v>3.7593984962407401E-3</v>
      </c>
      <c r="H126">
        <v>1296.25</v>
      </c>
      <c r="I126" s="2">
        <f t="shared" si="13"/>
        <v>5.4031106479879298E-4</v>
      </c>
      <c r="J126">
        <v>2144.15</v>
      </c>
      <c r="K126" s="2">
        <f t="shared" si="14"/>
        <v>1.2140739184234306E-3</v>
      </c>
      <c r="L126" s="4">
        <f t="shared" si="15"/>
        <v>3.8397658930190938E-3</v>
      </c>
      <c r="M126" s="4">
        <f t="shared" si="16"/>
        <v>-2.8094271162827075E-2</v>
      </c>
      <c r="N126" s="4">
        <f t="shared" si="17"/>
        <v>3.1860582240854584E-3</v>
      </c>
      <c r="O126" s="4">
        <f t="shared" si="18"/>
        <v>-1.0019168075894994E-3</v>
      </c>
      <c r="P126" s="4">
        <f t="shared" si="19"/>
        <v>-1.6719683935266698E-3</v>
      </c>
    </row>
    <row r="127" spans="1:16" x14ac:dyDescent="0.3">
      <c r="A127" s="1">
        <v>42796</v>
      </c>
      <c r="B127">
        <v>589.25</v>
      </c>
      <c r="C127" s="2">
        <f t="shared" si="10"/>
        <v>5.0315538120417891E-3</v>
      </c>
      <c r="D127">
        <v>109.6</v>
      </c>
      <c r="E127" s="2">
        <f t="shared" si="11"/>
        <v>-3.2229580573951533E-2</v>
      </c>
      <c r="F127">
        <v>375.3</v>
      </c>
      <c r="G127" s="2">
        <f t="shared" si="12"/>
        <v>4.0128410914928025E-3</v>
      </c>
      <c r="H127">
        <v>1303.6500000000001</v>
      </c>
      <c r="I127" s="2">
        <f t="shared" si="13"/>
        <v>5.7087753134041908E-3</v>
      </c>
      <c r="J127">
        <v>2142.1</v>
      </c>
      <c r="K127" s="2">
        <f t="shared" si="14"/>
        <v>-9.560898258051953E-4</v>
      </c>
      <c r="L127" s="4">
        <f t="shared" si="15"/>
        <v>4.4169767206511624E-3</v>
      </c>
      <c r="M127" s="4">
        <f t="shared" si="16"/>
        <v>-3.7881037753179123E-2</v>
      </c>
      <c r="N127" s="4">
        <f t="shared" si="17"/>
        <v>3.4395008193375209E-3</v>
      </c>
      <c r="O127" s="4">
        <f t="shared" si="18"/>
        <v>4.1665474410158988E-3</v>
      </c>
      <c r="P127" s="4">
        <f t="shared" si="19"/>
        <v>-3.8421321377552957E-3</v>
      </c>
    </row>
    <row r="128" spans="1:16" x14ac:dyDescent="0.3">
      <c r="A128" s="1">
        <v>42797</v>
      </c>
      <c r="B128">
        <v>588.6</v>
      </c>
      <c r="C128" s="2">
        <f t="shared" si="10"/>
        <v>-1.103097157403421E-3</v>
      </c>
      <c r="D128">
        <v>110.55</v>
      </c>
      <c r="E128" s="2">
        <f t="shared" si="11"/>
        <v>8.667883211678884E-3</v>
      </c>
      <c r="F128">
        <v>378.25</v>
      </c>
      <c r="G128" s="2">
        <f t="shared" si="12"/>
        <v>7.8603783639754621E-3</v>
      </c>
      <c r="H128">
        <v>1310.05</v>
      </c>
      <c r="I128" s="2">
        <f t="shared" si="13"/>
        <v>4.9092931384957517E-3</v>
      </c>
      <c r="J128">
        <v>2138.9499999999998</v>
      </c>
      <c r="K128" s="2">
        <f t="shared" si="14"/>
        <v>-1.4705195835862384E-3</v>
      </c>
      <c r="L128" s="4">
        <f t="shared" si="15"/>
        <v>-1.7176742487940474E-3</v>
      </c>
      <c r="M128" s="4">
        <f t="shared" si="16"/>
        <v>3.0164260324512943E-3</v>
      </c>
      <c r="N128" s="4">
        <f t="shared" si="17"/>
        <v>7.2870380918201808E-3</v>
      </c>
      <c r="O128" s="4">
        <f t="shared" si="18"/>
        <v>3.3670652661074592E-3</v>
      </c>
      <c r="P128" s="4">
        <f>K128-$K$131</f>
        <v>-4.3565618955363388E-3</v>
      </c>
    </row>
    <row r="129" spans="1:16" x14ac:dyDescent="0.3">
      <c r="A129" s="1">
        <v>42800</v>
      </c>
      <c r="B129">
        <v>590.1</v>
      </c>
      <c r="C129" s="2">
        <f t="shared" si="10"/>
        <v>2.5484199796126372E-3</v>
      </c>
      <c r="D129">
        <v>109.75</v>
      </c>
      <c r="E129" s="2">
        <f t="shared" si="11"/>
        <v>-7.2365445499773529E-3</v>
      </c>
      <c r="F129">
        <v>380.2</v>
      </c>
      <c r="G129" s="2">
        <f t="shared" si="12"/>
        <v>5.155320555188414E-3</v>
      </c>
      <c r="H129">
        <v>1331.9</v>
      </c>
      <c r="I129" s="2">
        <f t="shared" si="13"/>
        <v>1.6678752719361922E-2</v>
      </c>
      <c r="J129">
        <v>2110.1999999999998</v>
      </c>
      <c r="K129" s="2">
        <f t="shared" si="14"/>
        <v>-1.3441174408003964E-2</v>
      </c>
      <c r="L129" s="4">
        <f t="shared" si="15"/>
        <v>1.9338428882220108E-3</v>
      </c>
      <c r="M129" s="4">
        <f t="shared" si="16"/>
        <v>-1.2888001729204943E-2</v>
      </c>
      <c r="N129" s="4">
        <f t="shared" si="17"/>
        <v>4.5819802830331328E-3</v>
      </c>
      <c r="O129" s="4">
        <f t="shared" si="18"/>
        <v>1.513652484697363E-2</v>
      </c>
      <c r="P129" s="4">
        <f t="shared" si="19"/>
        <v>-1.6327216719954064E-2</v>
      </c>
    </row>
    <row r="130" spans="1:16" x14ac:dyDescent="0.3">
      <c r="A130" s="1">
        <v>42801</v>
      </c>
      <c r="B130">
        <v>588.04999999999995</v>
      </c>
      <c r="C130" s="2">
        <f t="shared" si="10"/>
        <v>-3.4739874597526921E-3</v>
      </c>
      <c r="D130">
        <v>108.6</v>
      </c>
      <c r="E130" s="2">
        <f t="shared" si="11"/>
        <v>-1.0478359908883905E-2</v>
      </c>
      <c r="F130">
        <v>381.2</v>
      </c>
      <c r="G130" s="2">
        <f t="shared" si="12"/>
        <v>2.6301946344029492E-3</v>
      </c>
      <c r="H130">
        <v>1344.6</v>
      </c>
      <c r="I130" s="2">
        <f t="shared" si="13"/>
        <v>9.5352503941736888E-3</v>
      </c>
      <c r="J130">
        <v>2048.6</v>
      </c>
      <c r="K130" s="2">
        <f t="shared" si="14"/>
        <v>-2.9191545825040244E-2</v>
      </c>
      <c r="L130" s="4">
        <f t="shared" si="15"/>
        <v>-4.0885645511433187E-3</v>
      </c>
      <c r="M130" s="4">
        <f t="shared" si="16"/>
        <v>-1.6129817088111495E-2</v>
      </c>
      <c r="N130" s="4">
        <f t="shared" si="17"/>
        <v>2.0568543622476675E-3</v>
      </c>
      <c r="O130" s="4">
        <f t="shared" si="18"/>
        <v>7.9930225217853968E-3</v>
      </c>
      <c r="P130" s="4">
        <f t="shared" si="19"/>
        <v>-3.2077588136990347E-2</v>
      </c>
    </row>
    <row r="131" spans="1:16" x14ac:dyDescent="0.3">
      <c r="A131" s="7" t="s">
        <v>7</v>
      </c>
      <c r="B131" s="8"/>
      <c r="C131" s="9">
        <f>AVERAGE(C51:C130)</f>
        <v>6.1457709139062645E-4</v>
      </c>
      <c r="D131" s="7"/>
      <c r="E131" s="9">
        <f>AVERAGE(E51:E130)</f>
        <v>5.6514571792275897E-3</v>
      </c>
      <c r="F131" s="7"/>
      <c r="G131" s="9">
        <f>AVERAGE(G51:G130)</f>
        <v>5.7334027215528158E-4</v>
      </c>
      <c r="H131" s="7"/>
      <c r="I131" s="9">
        <f>AVERAGE(I51:I130)</f>
        <v>1.5422278723882924E-3</v>
      </c>
      <c r="J131" s="7"/>
      <c r="K131" s="9">
        <f>AVERAGE(K51:K130)</f>
        <v>2.8860423119501004E-3</v>
      </c>
      <c r="L131" s="15" t="s">
        <v>9</v>
      </c>
      <c r="M131" s="16">
        <f>COUNT(A4:A130)</f>
        <v>127</v>
      </c>
      <c r="N131" s="17"/>
      <c r="O131" s="15" t="s">
        <v>10</v>
      </c>
      <c r="P131" s="16">
        <v>5</v>
      </c>
    </row>
  </sheetData>
  <mergeCells count="2">
    <mergeCell ref="L1:P1"/>
    <mergeCell ref="R65:S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0"/>
  <sheetViews>
    <sheetView showGridLines="0" topLeftCell="O1" zoomScaleNormal="100" workbookViewId="0">
      <pane ySplit="3" topLeftCell="A4" activePane="bottomLeft" state="frozen"/>
      <selection pane="bottomLeft" activeCell="V25" sqref="V25"/>
    </sheetView>
  </sheetViews>
  <sheetFormatPr defaultRowHeight="14.4" x14ac:dyDescent="0.3"/>
  <cols>
    <col min="1" max="1" width="10" bestFit="1" customWidth="1"/>
    <col min="3" max="3" width="8.44140625" customWidth="1"/>
    <col min="4" max="4" width="8.44140625" style="69" customWidth="1"/>
    <col min="8" max="15" width="9.109375" customWidth="1"/>
    <col min="16" max="16" width="11.109375" bestFit="1" customWidth="1"/>
    <col min="17" max="17" width="16.109375" style="69" bestFit="1" customWidth="1"/>
    <col min="18" max="18" width="16.109375" style="69" customWidth="1"/>
    <col min="19" max="19" width="12.21875" customWidth="1"/>
    <col min="20" max="20" width="11" customWidth="1"/>
    <col min="24" max="24" width="12.33203125" customWidth="1"/>
    <col min="25" max="25" width="12.44140625" customWidth="1"/>
    <col min="26" max="26" width="12.33203125" customWidth="1"/>
    <col min="27" max="29" width="13.6640625" bestFit="1" customWidth="1"/>
  </cols>
  <sheetData>
    <row r="1" spans="1:29" ht="18" x14ac:dyDescent="0.35">
      <c r="A1" s="14" t="s">
        <v>26</v>
      </c>
      <c r="D1"/>
      <c r="P1" s="66"/>
      <c r="Q1" s="66" t="s">
        <v>29</v>
      </c>
      <c r="R1" s="67"/>
      <c r="S1" s="66" t="s">
        <v>28</v>
      </c>
      <c r="T1" s="66"/>
      <c r="U1" s="66"/>
      <c r="V1" s="66"/>
    </row>
    <row r="2" spans="1:29" ht="3.75" customHeight="1" x14ac:dyDescent="0.3">
      <c r="A2" s="6"/>
      <c r="D2"/>
      <c r="Q2"/>
      <c r="R2"/>
    </row>
    <row r="3" spans="1:29" x14ac:dyDescent="0.3">
      <c r="A3" s="3" t="s">
        <v>0</v>
      </c>
      <c r="B3" s="3" t="s">
        <v>1</v>
      </c>
      <c r="C3" s="3" t="s">
        <v>6</v>
      </c>
      <c r="D3" s="70" t="s">
        <v>27</v>
      </c>
      <c r="E3" s="3" t="s">
        <v>2</v>
      </c>
      <c r="F3" s="3" t="s">
        <v>6</v>
      </c>
      <c r="G3" s="70" t="s">
        <v>27</v>
      </c>
      <c r="H3" s="3" t="s">
        <v>3</v>
      </c>
      <c r="I3" s="3" t="s">
        <v>6</v>
      </c>
      <c r="J3" s="70" t="s">
        <v>27</v>
      </c>
      <c r="K3" s="3" t="s">
        <v>4</v>
      </c>
      <c r="L3" s="3" t="s">
        <v>6</v>
      </c>
      <c r="M3" s="70" t="s">
        <v>27</v>
      </c>
      <c r="N3" s="3" t="s">
        <v>5</v>
      </c>
      <c r="O3" s="3" t="s">
        <v>6</v>
      </c>
      <c r="P3" s="70" t="s">
        <v>27</v>
      </c>
      <c r="Q3" s="3">
        <v>100</v>
      </c>
      <c r="R3" s="3" t="s">
        <v>30</v>
      </c>
      <c r="S3" s="68">
        <f>D4+G4+J4+M4+P4</f>
        <v>1</v>
      </c>
      <c r="T3" s="3"/>
      <c r="U3" s="3"/>
      <c r="V3" s="3"/>
    </row>
    <row r="4" spans="1:29" x14ac:dyDescent="0.3">
      <c r="A4" s="1">
        <v>42614</v>
      </c>
      <c r="B4">
        <v>579.15</v>
      </c>
      <c r="D4" s="71">
        <v>7.0000000000000007E-2</v>
      </c>
      <c r="E4">
        <v>83.65</v>
      </c>
      <c r="G4" s="71">
        <v>0.16</v>
      </c>
      <c r="H4">
        <v>410.25</v>
      </c>
      <c r="J4" s="71">
        <v>0.25</v>
      </c>
      <c r="K4">
        <v>1185.45</v>
      </c>
      <c r="M4" s="71">
        <v>0.3</v>
      </c>
      <c r="N4">
        <v>1569.85</v>
      </c>
      <c r="P4" s="71">
        <v>0.22</v>
      </c>
      <c r="Q4" s="73">
        <v>100</v>
      </c>
      <c r="R4" s="73"/>
    </row>
    <row r="5" spans="1:29" x14ac:dyDescent="0.3">
      <c r="A5" s="1">
        <v>42615</v>
      </c>
      <c r="B5">
        <v>577.95000000000005</v>
      </c>
      <c r="C5" s="2">
        <f>B5/B4-1</f>
        <v>-2.0720020720019772E-3</v>
      </c>
      <c r="D5" s="72">
        <f>(D4*$Q$3)*(1+C5)</f>
        <v>6.9854959854959873</v>
      </c>
      <c r="E5">
        <v>84.45</v>
      </c>
      <c r="F5" s="2">
        <f>E5/E4-1</f>
        <v>9.5636580992228826E-3</v>
      </c>
      <c r="G5" s="72">
        <f>(G4*$Q$3)*(1+F5)</f>
        <v>16.153018529587566</v>
      </c>
      <c r="H5">
        <v>409.55</v>
      </c>
      <c r="I5" s="2">
        <f>H5/H4-1</f>
        <v>-1.7062766605727697E-3</v>
      </c>
      <c r="J5" s="72">
        <f>(J4*$Q$3)*(1+I5)</f>
        <v>24.957343083485682</v>
      </c>
      <c r="K5">
        <v>1273.45</v>
      </c>
      <c r="L5" s="2">
        <f>K5/K4-1</f>
        <v>7.4233413471677334E-2</v>
      </c>
      <c r="M5" s="72">
        <f>(M4*$Q$3)*(1+L5)</f>
        <v>32.227002404150319</v>
      </c>
      <c r="N5">
        <v>1636.5</v>
      </c>
      <c r="O5" s="2">
        <f>N5/N4-1</f>
        <v>4.2456285632385349E-2</v>
      </c>
      <c r="P5" s="72">
        <f>(P4*$Q$3)*(1+O5)</f>
        <v>22.934038283912479</v>
      </c>
      <c r="Q5" s="73">
        <f>D5+G5+J5+M5+P5</f>
        <v>103.25689828663204</v>
      </c>
      <c r="R5" s="2">
        <f>Q5/Q4-1</f>
        <v>3.2568982866320262E-2</v>
      </c>
      <c r="S5" s="4"/>
      <c r="T5" s="4"/>
      <c r="U5" s="4"/>
      <c r="V5" s="4"/>
      <c r="Y5" s="6"/>
      <c r="Z5" s="6"/>
      <c r="AA5" s="6"/>
      <c r="AB5" s="6"/>
      <c r="AC5" s="6"/>
    </row>
    <row r="6" spans="1:29" x14ac:dyDescent="0.3">
      <c r="A6" s="1">
        <v>42619</v>
      </c>
      <c r="B6">
        <v>578.6</v>
      </c>
      <c r="C6" s="2">
        <f t="shared" ref="C6:C69" si="0">B6/B5-1</f>
        <v>1.1246647633877949E-3</v>
      </c>
      <c r="D6" s="72">
        <f>D5*(1+C6)</f>
        <v>6.9933523266856614</v>
      </c>
      <c r="E6">
        <v>84.85</v>
      </c>
      <c r="F6" s="2">
        <f t="shared" ref="F6:F69" si="1">E6/E5-1</f>
        <v>4.7365304914148698E-3</v>
      </c>
      <c r="G6" s="72">
        <f>G5*(1+F6)</f>
        <v>16.229527794381347</v>
      </c>
      <c r="H6">
        <v>406.6</v>
      </c>
      <c r="I6" s="2">
        <f t="shared" ref="I6:I69" si="2">H6/H5-1</f>
        <v>-7.2030277133439125E-3</v>
      </c>
      <c r="J6" s="72">
        <f>J5*(1+I6)</f>
        <v>24.777574649603903</v>
      </c>
      <c r="K6">
        <v>1261</v>
      </c>
      <c r="L6" s="2">
        <f t="shared" ref="L6:L69" si="3">K6/K5-1</f>
        <v>-9.7765911500256042E-3</v>
      </c>
      <c r="M6" s="72">
        <f>M5*(1+L6)</f>
        <v>31.911932177654048</v>
      </c>
      <c r="N6">
        <v>1644.75</v>
      </c>
      <c r="O6" s="2">
        <f t="shared" ref="O6:O69" si="4">N6/N5-1</f>
        <v>5.0412465627864833E-3</v>
      </c>
      <c r="P6" s="72">
        <f>P5*(1+O6)</f>
        <v>23.049654425582066</v>
      </c>
      <c r="Q6" s="73">
        <f t="shared" ref="Q6:Q69" si="5">D6+G6+J6+M6+P6</f>
        <v>102.96204137390703</v>
      </c>
      <c r="R6" s="2">
        <f t="shared" ref="R6:R69" si="6">Q6/Q5-1</f>
        <v>-2.8555662393278114E-3</v>
      </c>
      <c r="S6" s="4"/>
      <c r="T6" s="4"/>
      <c r="U6" s="4"/>
      <c r="V6" s="4"/>
    </row>
    <row r="7" spans="1:29" x14ac:dyDescent="0.3">
      <c r="A7" s="1">
        <v>42620</v>
      </c>
      <c r="B7">
        <v>580.75</v>
      </c>
      <c r="C7" s="2">
        <f t="shared" si="0"/>
        <v>3.7158658831661917E-3</v>
      </c>
      <c r="D7" s="72">
        <f t="shared" ref="D7:D70" si="7">D6*(1+C7)</f>
        <v>7.0193386860053533</v>
      </c>
      <c r="E7">
        <v>83.7</v>
      </c>
      <c r="F7" s="2">
        <f t="shared" si="1"/>
        <v>-1.3553329404832004E-2</v>
      </c>
      <c r="G7" s="72">
        <f t="shared" ref="G7:G70" si="8">G6*(1+F7)</f>
        <v>16.009563658099221</v>
      </c>
      <c r="H7">
        <v>405.6</v>
      </c>
      <c r="I7" s="2">
        <f t="shared" si="2"/>
        <v>-2.4594195769798155E-3</v>
      </c>
      <c r="J7" s="72">
        <f t="shared" ref="J7:J70" si="9">J6*(1+I7)</f>
        <v>24.716636197440589</v>
      </c>
      <c r="K7">
        <v>1241.6500000000001</v>
      </c>
      <c r="L7" s="2">
        <f t="shared" si="3"/>
        <v>-1.5344964314036424E-2</v>
      </c>
      <c r="M7" s="72">
        <f t="shared" ref="M7:M70" si="10">M6*(1+L7)</f>
        <v>31.422244717195998</v>
      </c>
      <c r="N7">
        <v>1616.9</v>
      </c>
      <c r="O7" s="2">
        <f t="shared" si="4"/>
        <v>-1.6932664538683584E-2</v>
      </c>
      <c r="P7" s="72">
        <f t="shared" ref="P7:P70" si="11">P6*(1+O7)</f>
        <v>22.659362359461102</v>
      </c>
      <c r="Q7" s="73">
        <f t="shared" si="5"/>
        <v>101.82714561820225</v>
      </c>
      <c r="R7" s="2">
        <f t="shared" si="6"/>
        <v>-1.1022467509005596E-2</v>
      </c>
      <c r="S7" s="4"/>
      <c r="T7" s="4"/>
      <c r="U7" s="4"/>
      <c r="V7" s="4"/>
    </row>
    <row r="8" spans="1:29" x14ac:dyDescent="0.3">
      <c r="A8" s="1">
        <v>42621</v>
      </c>
      <c r="B8">
        <v>595.15</v>
      </c>
      <c r="C8" s="2">
        <f t="shared" si="0"/>
        <v>2.4795523030563871E-2</v>
      </c>
      <c r="D8" s="72">
        <f t="shared" si="7"/>
        <v>7.1933868600535273</v>
      </c>
      <c r="E8">
        <v>84.5</v>
      </c>
      <c r="F8" s="2">
        <f t="shared" si="1"/>
        <v>9.5579450418159517E-3</v>
      </c>
      <c r="G8" s="72">
        <f t="shared" si="8"/>
        <v>16.162582187686787</v>
      </c>
      <c r="H8">
        <v>405.6</v>
      </c>
      <c r="I8" s="2">
        <f t="shared" si="2"/>
        <v>0</v>
      </c>
      <c r="J8" s="72">
        <f t="shared" si="9"/>
        <v>24.716636197440589</v>
      </c>
      <c r="K8">
        <v>1237.9000000000001</v>
      </c>
      <c r="L8" s="2">
        <f t="shared" si="3"/>
        <v>-3.0201747674465373E-3</v>
      </c>
      <c r="M8" s="72">
        <f t="shared" si="10"/>
        <v>31.32734404656459</v>
      </c>
      <c r="N8">
        <v>1635.9</v>
      </c>
      <c r="O8" s="2">
        <f t="shared" si="4"/>
        <v>1.1750881316098694E-2</v>
      </c>
      <c r="P8" s="72">
        <f t="shared" si="11"/>
        <v>22.925629837245605</v>
      </c>
      <c r="Q8" s="73">
        <f t="shared" si="5"/>
        <v>102.32557912899111</v>
      </c>
      <c r="R8" s="2">
        <f t="shared" si="6"/>
        <v>4.8948981900929223E-3</v>
      </c>
      <c r="S8" s="4"/>
      <c r="T8" s="4"/>
      <c r="U8" s="4"/>
      <c r="V8" s="4"/>
    </row>
    <row r="9" spans="1:29" x14ac:dyDescent="0.3">
      <c r="A9" s="1">
        <v>42622</v>
      </c>
      <c r="B9">
        <v>580.5</v>
      </c>
      <c r="C9" s="2">
        <f t="shared" si="0"/>
        <v>-2.4615643115181052E-2</v>
      </c>
      <c r="D9" s="72">
        <f t="shared" si="7"/>
        <v>7.016317016317017</v>
      </c>
      <c r="E9">
        <v>83.6</v>
      </c>
      <c r="F9" s="2">
        <f t="shared" si="1"/>
        <v>-1.0650887573964596E-2</v>
      </c>
      <c r="G9" s="72">
        <f t="shared" si="8"/>
        <v>15.990436341900773</v>
      </c>
      <c r="H9">
        <v>404.55</v>
      </c>
      <c r="I9" s="2">
        <f t="shared" si="2"/>
        <v>-2.5887573964497035E-3</v>
      </c>
      <c r="J9" s="72">
        <f t="shared" si="9"/>
        <v>24.652650822669109</v>
      </c>
      <c r="K9">
        <v>1219.75</v>
      </c>
      <c r="L9" s="2">
        <f t="shared" si="3"/>
        <v>-1.466192745779149E-2</v>
      </c>
      <c r="M9" s="72">
        <f t="shared" si="10"/>
        <v>30.868024800708586</v>
      </c>
      <c r="N9">
        <v>1602.85</v>
      </c>
      <c r="O9" s="2">
        <f t="shared" si="4"/>
        <v>-2.0202946390366239E-2</v>
      </c>
      <c r="P9" s="72">
        <f t="shared" si="11"/>
        <v>22.462464566678353</v>
      </c>
      <c r="Q9" s="73">
        <f t="shared" si="5"/>
        <v>100.98989354827383</v>
      </c>
      <c r="R9" s="2">
        <f t="shared" si="6"/>
        <v>-1.3053291191575167E-2</v>
      </c>
      <c r="S9" s="4"/>
      <c r="T9" s="4"/>
      <c r="U9" s="4"/>
      <c r="V9" s="4"/>
    </row>
    <row r="10" spans="1:29" x14ac:dyDescent="0.3">
      <c r="A10" s="1">
        <v>42625</v>
      </c>
      <c r="B10">
        <v>570.1</v>
      </c>
      <c r="C10" s="2">
        <f t="shared" si="0"/>
        <v>-1.7915590008613202E-2</v>
      </c>
      <c r="D10" s="72">
        <f t="shared" si="7"/>
        <v>6.8906155572822252</v>
      </c>
      <c r="E10">
        <v>82.8</v>
      </c>
      <c r="F10" s="2">
        <f t="shared" si="1"/>
        <v>-9.5693779904305609E-3</v>
      </c>
      <c r="G10" s="72">
        <f t="shared" si="8"/>
        <v>15.837417812313207</v>
      </c>
      <c r="H10">
        <v>400.5</v>
      </c>
      <c r="I10" s="2">
        <f t="shared" si="2"/>
        <v>-1.0011123470522798E-2</v>
      </c>
      <c r="J10" s="72">
        <f t="shared" si="9"/>
        <v>24.405850091407682</v>
      </c>
      <c r="K10">
        <v>1179.25</v>
      </c>
      <c r="L10" s="2">
        <f t="shared" si="3"/>
        <v>-3.3203525312564097E-2</v>
      </c>
      <c r="M10" s="72">
        <f t="shared" si="10"/>
        <v>29.843097557889401</v>
      </c>
      <c r="N10">
        <v>1616.35</v>
      </c>
      <c r="O10" s="2">
        <f t="shared" si="4"/>
        <v>8.4224974264590635E-3</v>
      </c>
      <c r="P10" s="72">
        <f t="shared" si="11"/>
        <v>22.651654616683128</v>
      </c>
      <c r="Q10" s="73">
        <f t="shared" si="5"/>
        <v>99.628635635575648</v>
      </c>
      <c r="R10" s="2">
        <f t="shared" si="6"/>
        <v>-1.3479149891840292E-2</v>
      </c>
      <c r="S10" s="4"/>
      <c r="T10" s="4"/>
      <c r="U10" s="4"/>
      <c r="V10" s="4"/>
    </row>
    <row r="11" spans="1:29" x14ac:dyDescent="0.3">
      <c r="A11" s="1">
        <v>42627</v>
      </c>
      <c r="B11">
        <v>577.5</v>
      </c>
      <c r="C11" s="2">
        <f t="shared" si="0"/>
        <v>1.2980178915979579E-2</v>
      </c>
      <c r="D11" s="72">
        <f t="shared" si="7"/>
        <v>6.9800569800569807</v>
      </c>
      <c r="E11">
        <v>83.75</v>
      </c>
      <c r="F11" s="2">
        <f t="shared" si="1"/>
        <v>1.1473429951690761E-2</v>
      </c>
      <c r="G11" s="72">
        <f t="shared" si="8"/>
        <v>16.019127316198443</v>
      </c>
      <c r="H11">
        <v>400.25</v>
      </c>
      <c r="I11" s="2">
        <f t="shared" si="2"/>
        <v>-6.2421972534332237E-4</v>
      </c>
      <c r="J11" s="72">
        <f t="shared" si="9"/>
        <v>24.390615478366854</v>
      </c>
      <c r="K11">
        <v>1173.5999999999999</v>
      </c>
      <c r="L11" s="2">
        <f t="shared" si="3"/>
        <v>-4.7911808352767427E-3</v>
      </c>
      <c r="M11" s="72">
        <f t="shared" si="10"/>
        <v>29.700113880804746</v>
      </c>
      <c r="N11">
        <v>1624.3</v>
      </c>
      <c r="O11" s="2">
        <f t="shared" si="4"/>
        <v>4.9184891886040472E-3</v>
      </c>
      <c r="P11" s="72">
        <f t="shared" si="11"/>
        <v>22.763066535019277</v>
      </c>
      <c r="Q11" s="73">
        <f t="shared" si="5"/>
        <v>99.852980190446303</v>
      </c>
      <c r="R11" s="2">
        <f t="shared" si="6"/>
        <v>2.2518079610289732E-3</v>
      </c>
      <c r="S11" s="4"/>
      <c r="T11" s="4"/>
      <c r="U11" s="4"/>
      <c r="V11" s="4"/>
    </row>
    <row r="12" spans="1:29" x14ac:dyDescent="0.3">
      <c r="A12" s="1">
        <v>42628</v>
      </c>
      <c r="B12">
        <v>585.4</v>
      </c>
      <c r="C12" s="2">
        <f t="shared" si="0"/>
        <v>1.3679653679653736E-2</v>
      </c>
      <c r="D12" s="72">
        <f t="shared" si="7"/>
        <v>7.0755417422084097</v>
      </c>
      <c r="E12">
        <v>84.5</v>
      </c>
      <c r="F12" s="2">
        <f t="shared" si="1"/>
        <v>8.9552238805969964E-3</v>
      </c>
      <c r="G12" s="72">
        <f t="shared" si="8"/>
        <v>16.162582187686787</v>
      </c>
      <c r="H12">
        <v>399.65</v>
      </c>
      <c r="I12" s="2">
        <f t="shared" si="2"/>
        <v>-1.4990630855715725E-3</v>
      </c>
      <c r="J12" s="72">
        <f t="shared" si="9"/>
        <v>24.354052407068863</v>
      </c>
      <c r="K12">
        <v>1158.6500000000001</v>
      </c>
      <c r="L12" s="2">
        <f t="shared" si="3"/>
        <v>-1.273858214042245E-2</v>
      </c>
      <c r="M12" s="72">
        <f t="shared" si="10"/>
        <v>29.321776540554215</v>
      </c>
      <c r="N12">
        <v>1622.35</v>
      </c>
      <c r="O12" s="2">
        <f t="shared" si="4"/>
        <v>-1.2005171458474573E-3</v>
      </c>
      <c r="P12" s="72">
        <f t="shared" si="11"/>
        <v>22.73573908335192</v>
      </c>
      <c r="Q12" s="73">
        <f t="shared" si="5"/>
        <v>99.649691960870186</v>
      </c>
      <c r="R12" s="2">
        <f t="shared" si="6"/>
        <v>-2.0358754359498521E-3</v>
      </c>
      <c r="S12" s="4"/>
      <c r="T12" s="4"/>
      <c r="U12" s="4"/>
      <c r="V12" s="4"/>
    </row>
    <row r="13" spans="1:29" x14ac:dyDescent="0.3">
      <c r="A13" s="1">
        <v>42629</v>
      </c>
      <c r="B13">
        <v>593.54999999999995</v>
      </c>
      <c r="C13" s="2">
        <f t="shared" si="0"/>
        <v>1.3922104543901526E-2</v>
      </c>
      <c r="D13" s="72">
        <f t="shared" si="7"/>
        <v>7.1740481740481741</v>
      </c>
      <c r="E13">
        <v>85.15</v>
      </c>
      <c r="F13" s="2">
        <f t="shared" si="1"/>
        <v>7.692307692307665E-3</v>
      </c>
      <c r="G13" s="72">
        <f t="shared" si="8"/>
        <v>16.286909742976686</v>
      </c>
      <c r="H13">
        <v>394.75</v>
      </c>
      <c r="I13" s="2">
        <f t="shared" si="2"/>
        <v>-1.226072813711987E-2</v>
      </c>
      <c r="J13" s="72">
        <f t="shared" si="9"/>
        <v>24.055453991468621</v>
      </c>
      <c r="K13">
        <v>1185</v>
      </c>
      <c r="L13" s="2">
        <f t="shared" si="3"/>
        <v>2.2741984205756571E-2</v>
      </c>
      <c r="M13" s="72">
        <f t="shared" si="10"/>
        <v>29.988611919524221</v>
      </c>
      <c r="N13">
        <v>1682.1</v>
      </c>
      <c r="O13" s="2">
        <f>N13/N12-1</f>
        <v>3.6829290843529483E-2</v>
      </c>
      <c r="P13" s="72">
        <f t="shared" si="11"/>
        <v>23.573080230595288</v>
      </c>
      <c r="Q13" s="73">
        <f t="shared" si="5"/>
        <v>101.07810405861298</v>
      </c>
      <c r="R13" s="2">
        <f t="shared" si="6"/>
        <v>1.4334335306361856E-2</v>
      </c>
      <c r="S13" s="4"/>
      <c r="T13" s="4"/>
      <c r="U13" s="4"/>
      <c r="V13" s="4"/>
    </row>
    <row r="14" spans="1:29" x14ac:dyDescent="0.3">
      <c r="A14" s="1">
        <v>42632</v>
      </c>
      <c r="B14">
        <v>597.79999999999995</v>
      </c>
      <c r="C14" s="2">
        <f t="shared" si="0"/>
        <v>7.1603066296015427E-3</v>
      </c>
      <c r="D14" s="72">
        <f t="shared" si="7"/>
        <v>7.2254165587498917</v>
      </c>
      <c r="E14">
        <v>84.85</v>
      </c>
      <c r="F14" s="2">
        <f t="shared" si="1"/>
        <v>-3.5231943628891704E-3</v>
      </c>
      <c r="G14" s="72">
        <f t="shared" si="8"/>
        <v>16.229527794381347</v>
      </c>
      <c r="H14">
        <v>385.55</v>
      </c>
      <c r="I14" s="2">
        <f t="shared" si="2"/>
        <v>-2.3305889803673208E-2</v>
      </c>
      <c r="J14" s="72">
        <f t="shared" si="9"/>
        <v>23.494820231566123</v>
      </c>
      <c r="K14">
        <v>1181.25</v>
      </c>
      <c r="L14" s="2">
        <f t="shared" si="3"/>
        <v>-3.1645569620253333E-3</v>
      </c>
      <c r="M14" s="72">
        <f t="shared" si="10"/>
        <v>29.893711248892814</v>
      </c>
      <c r="N14">
        <v>1729.7</v>
      </c>
      <c r="O14" s="2">
        <f t="shared" si="4"/>
        <v>2.8297960882230688E-2</v>
      </c>
      <c r="P14" s="72">
        <f t="shared" si="11"/>
        <v>24.240150332834357</v>
      </c>
      <c r="Q14" s="73">
        <f t="shared" si="5"/>
        <v>101.08362616642454</v>
      </c>
      <c r="R14" s="2">
        <f t="shared" si="6"/>
        <v>5.4632087364447912E-5</v>
      </c>
      <c r="S14" s="4"/>
      <c r="T14" s="4"/>
      <c r="U14" s="4"/>
      <c r="V14" s="4"/>
    </row>
    <row r="15" spans="1:29" x14ac:dyDescent="0.3">
      <c r="A15" s="1">
        <v>42633</v>
      </c>
      <c r="B15">
        <v>602.85</v>
      </c>
      <c r="C15" s="2">
        <f t="shared" si="0"/>
        <v>8.4476413516227922E-3</v>
      </c>
      <c r="D15" s="72">
        <f t="shared" si="7"/>
        <v>7.2864542864542878</v>
      </c>
      <c r="E15">
        <v>83.9</v>
      </c>
      <c r="F15" s="2">
        <f t="shared" si="1"/>
        <v>-1.1196228638774119E-2</v>
      </c>
      <c r="G15" s="72">
        <f t="shared" si="8"/>
        <v>16.047818290496114</v>
      </c>
      <c r="H15">
        <v>384.85</v>
      </c>
      <c r="I15" s="2">
        <f t="shared" si="2"/>
        <v>-1.8155881208662406E-3</v>
      </c>
      <c r="J15" s="72">
        <f t="shared" si="9"/>
        <v>23.452163315051806</v>
      </c>
      <c r="K15">
        <v>1228.6500000000001</v>
      </c>
      <c r="L15" s="2">
        <f t="shared" si="3"/>
        <v>4.0126984126984233E-2</v>
      </c>
      <c r="M15" s="72">
        <f t="shared" si="10"/>
        <v>31.093255725673785</v>
      </c>
      <c r="N15">
        <v>1697.7</v>
      </c>
      <c r="O15" s="2">
        <f t="shared" si="4"/>
        <v>-1.8500317974215141E-2</v>
      </c>
      <c r="P15" s="72">
        <f t="shared" si="11"/>
        <v>23.791699843934143</v>
      </c>
      <c r="Q15" s="73">
        <f t="shared" si="5"/>
        <v>101.67139146161013</v>
      </c>
      <c r="R15" s="2">
        <f t="shared" si="6"/>
        <v>5.8146439485451396E-3</v>
      </c>
      <c r="S15" s="4"/>
      <c r="T15" s="4"/>
      <c r="U15" s="4"/>
      <c r="V15" s="4"/>
    </row>
    <row r="16" spans="1:29" x14ac:dyDescent="0.3">
      <c r="A16" s="1">
        <v>42634</v>
      </c>
      <c r="B16">
        <v>601.35</v>
      </c>
      <c r="C16" s="2">
        <f t="shared" si="0"/>
        <v>-2.4881811395869313E-3</v>
      </c>
      <c r="D16" s="72">
        <f t="shared" si="7"/>
        <v>7.2683242683242701</v>
      </c>
      <c r="E16">
        <v>84.45</v>
      </c>
      <c r="F16" s="2">
        <f t="shared" si="1"/>
        <v>6.5554231227651361E-3</v>
      </c>
      <c r="G16" s="72">
        <f t="shared" si="8"/>
        <v>16.153018529587566</v>
      </c>
      <c r="H16">
        <v>379.75</v>
      </c>
      <c r="I16" s="2">
        <f t="shared" si="2"/>
        <v>-1.3251916331038172E-2</v>
      </c>
      <c r="J16" s="72">
        <f t="shared" si="9"/>
        <v>23.141377209018895</v>
      </c>
      <c r="K16">
        <v>1234.3499999999999</v>
      </c>
      <c r="L16" s="2">
        <f t="shared" si="3"/>
        <v>4.6392381882551792E-3</v>
      </c>
      <c r="M16" s="72">
        <f t="shared" si="10"/>
        <v>31.237504745033515</v>
      </c>
      <c r="N16">
        <v>1694.75</v>
      </c>
      <c r="O16" s="2">
        <f t="shared" si="4"/>
        <v>-1.7376450491841666E-3</v>
      </c>
      <c r="P16" s="72">
        <f t="shared" si="11"/>
        <v>23.750358314488654</v>
      </c>
      <c r="Q16" s="73">
        <f t="shared" si="5"/>
        <v>101.5505830664529</v>
      </c>
      <c r="R16" s="2">
        <f t="shared" si="6"/>
        <v>-1.1882240758241958E-3</v>
      </c>
      <c r="S16" s="4"/>
      <c r="T16" s="4"/>
      <c r="U16" s="4"/>
      <c r="V16" s="4"/>
    </row>
    <row r="17" spans="1:22" x14ac:dyDescent="0.3">
      <c r="A17" s="1">
        <v>42635</v>
      </c>
      <c r="B17">
        <v>609.1</v>
      </c>
      <c r="C17" s="2">
        <f t="shared" si="0"/>
        <v>1.288766941049313E-2</v>
      </c>
      <c r="D17" s="72">
        <f t="shared" si="7"/>
        <v>7.3619960286626975</v>
      </c>
      <c r="E17">
        <v>83.35</v>
      </c>
      <c r="F17" s="2">
        <f t="shared" si="1"/>
        <v>-1.3025458851391503E-2</v>
      </c>
      <c r="G17" s="72">
        <f t="shared" si="8"/>
        <v>15.94261805140466</v>
      </c>
      <c r="H17">
        <v>382.15</v>
      </c>
      <c r="I17" s="2">
        <f t="shared" si="2"/>
        <v>6.319947333772058E-3</v>
      </c>
      <c r="J17" s="72">
        <f t="shared" si="9"/>
        <v>23.287629494210847</v>
      </c>
      <c r="K17">
        <v>1240.45</v>
      </c>
      <c r="L17" s="2">
        <f t="shared" si="3"/>
        <v>4.9418722404506177E-3</v>
      </c>
      <c r="M17" s="72">
        <f t="shared" si="10"/>
        <v>31.391876502593941</v>
      </c>
      <c r="N17">
        <v>1739.55</v>
      </c>
      <c r="O17" s="2">
        <f t="shared" si="4"/>
        <v>2.6434577371293733E-2</v>
      </c>
      <c r="P17" s="72">
        <f t="shared" si="11"/>
        <v>24.378188998948954</v>
      </c>
      <c r="Q17" s="73">
        <f t="shared" si="5"/>
        <v>102.3623090758211</v>
      </c>
      <c r="R17" s="2">
        <f t="shared" si="6"/>
        <v>7.9933170727046754E-3</v>
      </c>
      <c r="S17" s="4"/>
      <c r="T17" s="4"/>
      <c r="U17" s="4"/>
      <c r="V17" s="4"/>
    </row>
    <row r="18" spans="1:22" x14ac:dyDescent="0.3">
      <c r="A18" s="1">
        <v>42636</v>
      </c>
      <c r="B18">
        <v>611.54999999999995</v>
      </c>
      <c r="C18" s="2">
        <f t="shared" si="0"/>
        <v>4.0223280249547244E-3</v>
      </c>
      <c r="D18" s="72">
        <f t="shared" si="7"/>
        <v>7.3916083916083926</v>
      </c>
      <c r="E18">
        <v>82.5</v>
      </c>
      <c r="F18" s="2">
        <f t="shared" si="1"/>
        <v>-1.0197960407918316E-2</v>
      </c>
      <c r="G18" s="72">
        <f t="shared" si="8"/>
        <v>15.78003586371787</v>
      </c>
      <c r="H18">
        <v>387.7</v>
      </c>
      <c r="I18" s="2">
        <f t="shared" si="2"/>
        <v>1.4523093026298506E-2</v>
      </c>
      <c r="J18" s="72">
        <f t="shared" si="9"/>
        <v>23.625837903717244</v>
      </c>
      <c r="K18">
        <v>1248.05</v>
      </c>
      <c r="L18" s="2">
        <f t="shared" si="3"/>
        <v>6.1268088193799919E-3</v>
      </c>
      <c r="M18" s="72">
        <f t="shared" si="10"/>
        <v>31.584208528406922</v>
      </c>
      <c r="N18">
        <v>1762.2</v>
      </c>
      <c r="O18" s="2">
        <f t="shared" si="4"/>
        <v>1.3020608778132381E-2</v>
      </c>
      <c r="P18" s="72">
        <f t="shared" si="11"/>
        <v>24.695607860623639</v>
      </c>
      <c r="Q18" s="73">
        <f t="shared" si="5"/>
        <v>103.07729854807407</v>
      </c>
      <c r="R18" s="2">
        <f t="shared" si="6"/>
        <v>6.9848900313822515E-3</v>
      </c>
      <c r="S18" s="4"/>
      <c r="T18" s="4"/>
      <c r="U18" s="4"/>
      <c r="V18" s="4"/>
    </row>
    <row r="19" spans="1:22" x14ac:dyDescent="0.3">
      <c r="A19" s="1">
        <v>42639</v>
      </c>
      <c r="B19">
        <v>604.5</v>
      </c>
      <c r="C19" s="2">
        <f t="shared" si="0"/>
        <v>-1.1528084375766467E-2</v>
      </c>
      <c r="D19" s="72">
        <f t="shared" si="7"/>
        <v>7.3063973063973071</v>
      </c>
      <c r="E19">
        <v>80.3</v>
      </c>
      <c r="F19" s="2">
        <f t="shared" si="1"/>
        <v>-2.6666666666666727E-2</v>
      </c>
      <c r="G19" s="72">
        <f t="shared" si="8"/>
        <v>15.359234907352059</v>
      </c>
      <c r="H19">
        <v>386.95</v>
      </c>
      <c r="I19" s="2">
        <f t="shared" si="2"/>
        <v>-1.9344854268764644E-3</v>
      </c>
      <c r="J19" s="72">
        <f t="shared" si="9"/>
        <v>23.580134064594759</v>
      </c>
      <c r="K19">
        <v>1207.8</v>
      </c>
      <c r="L19" s="2">
        <f t="shared" si="3"/>
        <v>-3.225031048435556E-2</v>
      </c>
      <c r="M19" s="72">
        <f t="shared" si="10"/>
        <v>30.56560799696317</v>
      </c>
      <c r="N19">
        <v>1829</v>
      </c>
      <c r="O19" s="2">
        <f t="shared" si="4"/>
        <v>3.7907161502667153E-2</v>
      </c>
      <c r="P19" s="72">
        <f t="shared" si="11"/>
        <v>25.631748256202837</v>
      </c>
      <c r="Q19" s="73">
        <f t="shared" si="5"/>
        <v>102.44312253151013</v>
      </c>
      <c r="R19" s="2">
        <f t="shared" si="6"/>
        <v>-6.1524314810031955E-3</v>
      </c>
      <c r="S19" s="4"/>
      <c r="T19" s="4"/>
      <c r="U19" s="4"/>
      <c r="V19" s="4"/>
    </row>
    <row r="20" spans="1:22" x14ac:dyDescent="0.3">
      <c r="A20" s="1">
        <v>42640</v>
      </c>
      <c r="B20">
        <v>607.20000000000005</v>
      </c>
      <c r="C20" s="2">
        <f t="shared" si="0"/>
        <v>4.466501240694809E-3</v>
      </c>
      <c r="D20" s="72">
        <f t="shared" si="7"/>
        <v>7.3390313390313402</v>
      </c>
      <c r="E20">
        <v>79.55</v>
      </c>
      <c r="F20" s="2">
        <f t="shared" si="1"/>
        <v>-9.3399750933997883E-3</v>
      </c>
      <c r="G20" s="72">
        <f t="shared" si="8"/>
        <v>15.215780035863714</v>
      </c>
      <c r="H20">
        <v>386.8</v>
      </c>
      <c r="I20" s="2">
        <f t="shared" si="2"/>
        <v>-3.8764698281423815E-4</v>
      </c>
      <c r="J20" s="72">
        <f t="shared" si="9"/>
        <v>23.570993296770265</v>
      </c>
      <c r="K20">
        <v>1220.9000000000001</v>
      </c>
      <c r="L20" s="2">
        <f t="shared" si="3"/>
        <v>1.0846166583871719E-2</v>
      </c>
      <c r="M20" s="72">
        <f t="shared" si="10"/>
        <v>30.897127673035556</v>
      </c>
      <c r="N20">
        <v>1807.2</v>
      </c>
      <c r="O20" s="2">
        <f t="shared" si="4"/>
        <v>-1.1919081465281534E-2</v>
      </c>
      <c r="P20" s="72">
        <f t="shared" si="11"/>
        <v>25.326241360639568</v>
      </c>
      <c r="Q20" s="73">
        <f t="shared" si="5"/>
        <v>102.34917370534045</v>
      </c>
      <c r="R20" s="2">
        <f t="shared" si="6"/>
        <v>-9.1708280505387041E-4</v>
      </c>
      <c r="S20" s="4"/>
      <c r="T20" s="4"/>
      <c r="U20" s="4"/>
      <c r="V20" s="4"/>
    </row>
    <row r="21" spans="1:22" x14ac:dyDescent="0.3">
      <c r="A21" s="1">
        <v>42641</v>
      </c>
      <c r="B21">
        <v>605.79999999999995</v>
      </c>
      <c r="C21" s="2">
        <f t="shared" si="0"/>
        <v>-2.3056653491437817E-3</v>
      </c>
      <c r="D21" s="72">
        <f t="shared" si="7"/>
        <v>7.3221099887766554</v>
      </c>
      <c r="E21">
        <v>82.5</v>
      </c>
      <c r="F21" s="2">
        <f t="shared" si="1"/>
        <v>3.7083595223130095E-2</v>
      </c>
      <c r="G21" s="72">
        <f t="shared" si="8"/>
        <v>15.780035863717869</v>
      </c>
      <c r="H21">
        <v>385.35</v>
      </c>
      <c r="I21" s="2">
        <f t="shared" si="2"/>
        <v>-3.7487073422957096E-3</v>
      </c>
      <c r="J21" s="72">
        <f t="shared" si="9"/>
        <v>23.482632541133459</v>
      </c>
      <c r="K21">
        <v>1217.5999999999999</v>
      </c>
      <c r="L21" s="2">
        <f t="shared" si="3"/>
        <v>-2.702924072405799E-3</v>
      </c>
      <c r="M21" s="72">
        <f t="shared" si="10"/>
        <v>30.813615082879913</v>
      </c>
      <c r="N21">
        <v>1844.85</v>
      </c>
      <c r="O21" s="2">
        <f t="shared" si="4"/>
        <v>2.0833333333333259E-2</v>
      </c>
      <c r="P21" s="72">
        <f t="shared" si="11"/>
        <v>25.853871388986224</v>
      </c>
      <c r="Q21" s="73">
        <f t="shared" si="5"/>
        <v>103.25226486549411</v>
      </c>
      <c r="R21" s="2">
        <f t="shared" si="6"/>
        <v>8.8236292239507463E-3</v>
      </c>
      <c r="S21" s="4"/>
      <c r="T21" s="4"/>
      <c r="U21" s="4"/>
      <c r="V21" s="4"/>
    </row>
    <row r="22" spans="1:22" x14ac:dyDescent="0.3">
      <c r="A22" s="1">
        <v>42642</v>
      </c>
      <c r="B22">
        <v>602.85</v>
      </c>
      <c r="C22" s="2">
        <f t="shared" si="0"/>
        <v>-4.8695939253877718E-3</v>
      </c>
      <c r="D22" s="72">
        <f t="shared" si="7"/>
        <v>7.2864542864542878</v>
      </c>
      <c r="E22">
        <v>79.8</v>
      </c>
      <c r="F22" s="2">
        <f t="shared" si="1"/>
        <v>-3.2727272727272716E-2</v>
      </c>
      <c r="G22" s="72">
        <f t="shared" si="8"/>
        <v>15.26359832635983</v>
      </c>
      <c r="H22">
        <v>370.45</v>
      </c>
      <c r="I22" s="2">
        <f t="shared" si="2"/>
        <v>-3.8666147657973382E-2</v>
      </c>
      <c r="J22" s="72">
        <f t="shared" si="9"/>
        <v>22.574649603900063</v>
      </c>
      <c r="K22">
        <v>1192.95</v>
      </c>
      <c r="L22" s="2">
        <f t="shared" si="3"/>
        <v>-2.0244743758212724E-2</v>
      </c>
      <c r="M22" s="72">
        <f t="shared" si="10"/>
        <v>30.189801341262811</v>
      </c>
      <c r="N22">
        <v>1812.45</v>
      </c>
      <c r="O22" s="2">
        <f t="shared" si="4"/>
        <v>-1.7562403447434649E-2</v>
      </c>
      <c r="P22" s="72">
        <f t="shared" si="11"/>
        <v>25.399815268974759</v>
      </c>
      <c r="Q22" s="73">
        <f t="shared" si="5"/>
        <v>100.71431882695175</v>
      </c>
      <c r="R22" s="2">
        <f t="shared" si="6"/>
        <v>-2.458005199061275E-2</v>
      </c>
      <c r="S22" s="4"/>
      <c r="T22" s="75" t="s">
        <v>31</v>
      </c>
      <c r="U22" s="74">
        <f>_xlfn.STDEV.P(R5:R130)</f>
        <v>1.1149793006494556E-2</v>
      </c>
      <c r="V22" s="4"/>
    </row>
    <row r="23" spans="1:22" x14ac:dyDescent="0.3">
      <c r="A23" s="1">
        <v>42643</v>
      </c>
      <c r="B23">
        <v>580.04999999999995</v>
      </c>
      <c r="C23" s="2">
        <f t="shared" si="0"/>
        <v>-3.7820353321721956E-2</v>
      </c>
      <c r="D23" s="72">
        <f t="shared" si="7"/>
        <v>7.0108780108780113</v>
      </c>
      <c r="E23">
        <v>79.099999999999994</v>
      </c>
      <c r="F23" s="2">
        <f t="shared" si="1"/>
        <v>-8.7719298245614308E-3</v>
      </c>
      <c r="G23" s="72">
        <f t="shared" si="8"/>
        <v>15.129707112970708</v>
      </c>
      <c r="H23">
        <v>376.95</v>
      </c>
      <c r="I23" s="2">
        <f t="shared" si="2"/>
        <v>1.7546227561074268E-2</v>
      </c>
      <c r="J23" s="72">
        <f t="shared" si="9"/>
        <v>22.97074954296161</v>
      </c>
      <c r="K23">
        <v>1185.2</v>
      </c>
      <c r="L23" s="2">
        <f t="shared" si="3"/>
        <v>-6.4965002724338694E-3</v>
      </c>
      <c r="M23" s="72">
        <f t="shared" si="10"/>
        <v>29.993673288624574</v>
      </c>
      <c r="N23">
        <v>1661.25</v>
      </c>
      <c r="O23" s="2">
        <f t="shared" si="4"/>
        <v>-8.3422990979061473E-2</v>
      </c>
      <c r="P23" s="72">
        <f t="shared" si="11"/>
        <v>23.280886708921251</v>
      </c>
      <c r="Q23" s="73">
        <f t="shared" si="5"/>
        <v>98.385894664356158</v>
      </c>
      <c r="R23" s="2">
        <f t="shared" si="6"/>
        <v>-2.3119097559467283E-2</v>
      </c>
      <c r="S23" s="4"/>
      <c r="T23" s="4"/>
      <c r="U23" s="4"/>
      <c r="V23" s="4"/>
    </row>
    <row r="24" spans="1:22" x14ac:dyDescent="0.3">
      <c r="A24" s="1">
        <v>42646</v>
      </c>
      <c r="B24">
        <v>588.85</v>
      </c>
      <c r="C24" s="2">
        <f t="shared" si="0"/>
        <v>1.5171105939143281E-2</v>
      </c>
      <c r="D24" s="72">
        <f t="shared" si="7"/>
        <v>7.1172407839074516</v>
      </c>
      <c r="E24">
        <v>81.099999999999994</v>
      </c>
      <c r="F24" s="2">
        <f t="shared" si="1"/>
        <v>2.5284450063211228E-2</v>
      </c>
      <c r="G24" s="72">
        <f t="shared" si="8"/>
        <v>15.512253436939627</v>
      </c>
      <c r="H24">
        <v>379.25</v>
      </c>
      <c r="I24" s="2">
        <f t="shared" si="2"/>
        <v>6.1016049873989786E-3</v>
      </c>
      <c r="J24" s="72">
        <f t="shared" si="9"/>
        <v>23.110907982937238</v>
      </c>
      <c r="K24">
        <v>1235.5</v>
      </c>
      <c r="L24" s="2">
        <f t="shared" si="3"/>
        <v>4.2440094498818803E-2</v>
      </c>
      <c r="M24" s="72">
        <f t="shared" si="10"/>
        <v>31.266607617360499</v>
      </c>
      <c r="N24">
        <v>1678.45</v>
      </c>
      <c r="O24" s="2">
        <f t="shared" si="4"/>
        <v>1.0353649360421491E-2</v>
      </c>
      <c r="P24" s="72">
        <f t="shared" si="11"/>
        <v>23.521928846705119</v>
      </c>
      <c r="Q24" s="73">
        <f t="shared" si="5"/>
        <v>100.52893866784993</v>
      </c>
      <c r="R24" s="2">
        <f t="shared" si="6"/>
        <v>2.1782024860421023E-2</v>
      </c>
      <c r="S24" s="4"/>
      <c r="T24" s="4"/>
      <c r="U24" s="4"/>
      <c r="V24" s="4"/>
    </row>
    <row r="25" spans="1:22" x14ac:dyDescent="0.3">
      <c r="A25" s="1">
        <v>42647</v>
      </c>
      <c r="B25">
        <v>597.79999999999995</v>
      </c>
      <c r="C25" s="2">
        <f t="shared" si="0"/>
        <v>1.5199116922815614E-2</v>
      </c>
      <c r="D25" s="72">
        <f t="shared" si="7"/>
        <v>7.2254165587498926</v>
      </c>
      <c r="E25">
        <v>81.2</v>
      </c>
      <c r="F25" s="2">
        <f t="shared" si="1"/>
        <v>1.2330456226881115E-3</v>
      </c>
      <c r="G25" s="72">
        <f t="shared" si="8"/>
        <v>15.531380753138073</v>
      </c>
      <c r="H25">
        <v>393.5</v>
      </c>
      <c r="I25" s="2">
        <f t="shared" si="2"/>
        <v>3.7574159525379125E-2</v>
      </c>
      <c r="J25" s="72">
        <f t="shared" si="9"/>
        <v>23.979280926264479</v>
      </c>
      <c r="K25">
        <v>1241.5</v>
      </c>
      <c r="L25" s="2">
        <f t="shared" si="3"/>
        <v>4.8563334682314441E-3</v>
      </c>
      <c r="M25" s="72">
        <f t="shared" si="10"/>
        <v>31.418448690370749</v>
      </c>
      <c r="N25">
        <v>1671.2</v>
      </c>
      <c r="O25" s="2">
        <f t="shared" si="4"/>
        <v>-4.3194614078465587E-3</v>
      </c>
      <c r="P25" s="72">
        <f t="shared" si="11"/>
        <v>23.420326782813664</v>
      </c>
      <c r="Q25" s="73">
        <f t="shared" si="5"/>
        <v>101.57485371133686</v>
      </c>
      <c r="R25" s="2">
        <f t="shared" si="6"/>
        <v>1.0404119026290015E-2</v>
      </c>
      <c r="S25" s="4"/>
      <c r="T25" s="4"/>
      <c r="U25" s="4"/>
      <c r="V25" s="4"/>
    </row>
    <row r="26" spans="1:22" x14ac:dyDescent="0.3">
      <c r="A26" s="1">
        <v>42648</v>
      </c>
      <c r="B26">
        <v>591.65</v>
      </c>
      <c r="C26" s="2">
        <f t="shared" si="0"/>
        <v>-1.0287721646035419E-2</v>
      </c>
      <c r="D26" s="72">
        <f t="shared" si="7"/>
        <v>7.1510834844168185</v>
      </c>
      <c r="E26">
        <v>79.95</v>
      </c>
      <c r="F26" s="2">
        <f t="shared" si="1"/>
        <v>-1.5394088669950734E-2</v>
      </c>
      <c r="G26" s="72">
        <f t="shared" si="8"/>
        <v>15.292289300657499</v>
      </c>
      <c r="H26">
        <v>400.3</v>
      </c>
      <c r="I26" s="2">
        <f t="shared" si="2"/>
        <v>1.728081321473951E-2</v>
      </c>
      <c r="J26" s="72">
        <f t="shared" si="9"/>
        <v>24.393662400975021</v>
      </c>
      <c r="K26">
        <v>1205.45</v>
      </c>
      <c r="L26" s="2">
        <f t="shared" si="3"/>
        <v>-2.9037454691904885E-2</v>
      </c>
      <c r="M26" s="72">
        <f t="shared" si="10"/>
        <v>30.506136910034169</v>
      </c>
      <c r="N26">
        <v>1668.3</v>
      </c>
      <c r="O26" s="2">
        <f t="shared" si="4"/>
        <v>-1.7352800382959277E-3</v>
      </c>
      <c r="P26" s="72">
        <f t="shared" si="11"/>
        <v>23.379685957257081</v>
      </c>
      <c r="Q26" s="73">
        <f t="shared" si="5"/>
        <v>100.72285805334059</v>
      </c>
      <c r="R26" s="2">
        <f t="shared" si="6"/>
        <v>-8.3878600545912452E-3</v>
      </c>
      <c r="S26" s="4"/>
      <c r="T26" s="4"/>
      <c r="U26" s="4"/>
      <c r="V26" s="4"/>
    </row>
    <row r="27" spans="1:22" x14ac:dyDescent="0.3">
      <c r="A27" s="1">
        <v>42649</v>
      </c>
      <c r="B27">
        <v>578.79999999999995</v>
      </c>
      <c r="C27" s="2">
        <f t="shared" si="0"/>
        <v>-2.1718921659765078E-2</v>
      </c>
      <c r="D27" s="72">
        <f t="shared" si="7"/>
        <v>6.9957696624363299</v>
      </c>
      <c r="E27">
        <v>79.95</v>
      </c>
      <c r="F27" s="2">
        <f t="shared" si="1"/>
        <v>0</v>
      </c>
      <c r="G27" s="72">
        <f t="shared" si="8"/>
        <v>15.292289300657499</v>
      </c>
      <c r="H27">
        <v>399.45</v>
      </c>
      <c r="I27" s="2">
        <f t="shared" si="2"/>
        <v>-2.1234074444167472E-3</v>
      </c>
      <c r="J27" s="72">
        <f t="shared" si="9"/>
        <v>24.341864716636202</v>
      </c>
      <c r="K27">
        <v>1181.3499999999999</v>
      </c>
      <c r="L27" s="2">
        <f t="shared" si="3"/>
        <v>-1.9992533908498977E-2</v>
      </c>
      <c r="M27" s="72">
        <f t="shared" si="10"/>
        <v>29.896241933442997</v>
      </c>
      <c r="N27">
        <v>1663.85</v>
      </c>
      <c r="O27" s="2">
        <f t="shared" si="4"/>
        <v>-2.6673859617575291E-3</v>
      </c>
      <c r="P27" s="72">
        <f t="shared" si="11"/>
        <v>23.317323311144392</v>
      </c>
      <c r="Q27" s="73">
        <f t="shared" si="5"/>
        <v>99.843488924317413</v>
      </c>
      <c r="R27" s="2">
        <f t="shared" si="6"/>
        <v>-8.7305815781902885E-3</v>
      </c>
      <c r="S27" s="4"/>
      <c r="T27" s="4"/>
      <c r="U27" s="4"/>
      <c r="V27" s="4"/>
    </row>
    <row r="28" spans="1:22" x14ac:dyDescent="0.3">
      <c r="A28" s="1">
        <v>42650</v>
      </c>
      <c r="B28">
        <v>570.04999999999995</v>
      </c>
      <c r="C28" s="2">
        <f t="shared" si="0"/>
        <v>-1.5117484450587471E-2</v>
      </c>
      <c r="D28" s="72">
        <f t="shared" si="7"/>
        <v>6.8900112233445574</v>
      </c>
      <c r="E28">
        <v>80</v>
      </c>
      <c r="F28" s="2">
        <f t="shared" si="1"/>
        <v>6.2539086929325194E-4</v>
      </c>
      <c r="G28" s="72">
        <f t="shared" si="8"/>
        <v>15.30185295875672</v>
      </c>
      <c r="H28">
        <v>399.4</v>
      </c>
      <c r="I28" s="2">
        <f t="shared" si="2"/>
        <v>-1.2517211165352649E-4</v>
      </c>
      <c r="J28" s="72">
        <f t="shared" si="9"/>
        <v>24.338817794028035</v>
      </c>
      <c r="K28">
        <v>1169.0999999999999</v>
      </c>
      <c r="L28" s="2">
        <f t="shared" si="3"/>
        <v>-1.036949252973296E-2</v>
      </c>
      <c r="M28" s="72">
        <f t="shared" si="10"/>
        <v>29.586233076047073</v>
      </c>
      <c r="N28">
        <v>1658.75</v>
      </c>
      <c r="O28" s="2">
        <f t="shared" si="4"/>
        <v>-3.0651801544610002E-3</v>
      </c>
      <c r="P28" s="72">
        <f t="shared" si="11"/>
        <v>23.24585151447592</v>
      </c>
      <c r="Q28" s="73">
        <f t="shared" si="5"/>
        <v>99.362766566652297</v>
      </c>
      <c r="R28" s="2">
        <f t="shared" si="6"/>
        <v>-4.8147592080792778E-3</v>
      </c>
      <c r="S28" s="4"/>
      <c r="T28" s="4"/>
      <c r="U28" s="4"/>
      <c r="V28" s="4"/>
    </row>
    <row r="29" spans="1:22" x14ac:dyDescent="0.3">
      <c r="A29" s="1">
        <v>42653</v>
      </c>
      <c r="B29">
        <v>580.65</v>
      </c>
      <c r="C29" s="2">
        <f t="shared" si="0"/>
        <v>1.8594860099991228E-2</v>
      </c>
      <c r="D29" s="72">
        <f t="shared" si="7"/>
        <v>7.0181300181300186</v>
      </c>
      <c r="E29">
        <v>79.849999999999994</v>
      </c>
      <c r="F29" s="2">
        <f t="shared" si="1"/>
        <v>-1.8750000000000711E-3</v>
      </c>
      <c r="G29" s="72">
        <f t="shared" si="8"/>
        <v>15.273161984459051</v>
      </c>
      <c r="H29">
        <v>399.55</v>
      </c>
      <c r="I29" s="2">
        <f t="shared" si="2"/>
        <v>3.7556334501753774E-4</v>
      </c>
      <c r="J29" s="72">
        <f t="shared" si="9"/>
        <v>24.347958561852533</v>
      </c>
      <c r="K29">
        <v>1186.8499999999999</v>
      </c>
      <c r="L29" s="2">
        <f t="shared" si="3"/>
        <v>1.51826191087161E-2</v>
      </c>
      <c r="M29" s="72">
        <f t="shared" si="10"/>
        <v>30.035429583702392</v>
      </c>
      <c r="N29">
        <v>1695.6</v>
      </c>
      <c r="O29" s="2">
        <f t="shared" si="4"/>
        <v>2.2215523737754372E-2</v>
      </c>
      <c r="P29" s="72">
        <f t="shared" si="11"/>
        <v>23.762270280600074</v>
      </c>
      <c r="Q29" s="73">
        <f t="shared" si="5"/>
        <v>100.43695042874407</v>
      </c>
      <c r="R29" s="2">
        <f t="shared" si="6"/>
        <v>1.0810728195366881E-2</v>
      </c>
      <c r="S29" s="4"/>
      <c r="T29" s="4"/>
      <c r="U29" s="4"/>
      <c r="V29" s="4"/>
    </row>
    <row r="30" spans="1:22" x14ac:dyDescent="0.3">
      <c r="A30" s="1">
        <v>42656</v>
      </c>
      <c r="B30">
        <v>582</v>
      </c>
      <c r="C30" s="2">
        <f t="shared" si="0"/>
        <v>2.3249806251615102E-3</v>
      </c>
      <c r="D30" s="72">
        <f t="shared" si="7"/>
        <v>7.0344470344470356</v>
      </c>
      <c r="E30">
        <v>76.05</v>
      </c>
      <c r="F30" s="2">
        <f t="shared" si="1"/>
        <v>-4.758922980588598E-2</v>
      </c>
      <c r="G30" s="72">
        <f t="shared" si="8"/>
        <v>14.546323968918108</v>
      </c>
      <c r="H30">
        <v>399.7</v>
      </c>
      <c r="I30" s="2">
        <f t="shared" si="2"/>
        <v>3.7542235014376146E-4</v>
      </c>
      <c r="J30" s="72">
        <f t="shared" si="9"/>
        <v>24.357099329677027</v>
      </c>
      <c r="K30">
        <v>1187.0999999999999</v>
      </c>
      <c r="L30" s="2">
        <f t="shared" si="3"/>
        <v>2.1064161435724316E-4</v>
      </c>
      <c r="M30" s="72">
        <f t="shared" si="10"/>
        <v>30.041756295077818</v>
      </c>
      <c r="N30">
        <v>1669.95</v>
      </c>
      <c r="O30" s="2">
        <f t="shared" si="4"/>
        <v>-1.5127388535031816E-2</v>
      </c>
      <c r="P30" s="72">
        <f t="shared" si="11"/>
        <v>23.402809185590996</v>
      </c>
      <c r="Q30" s="73">
        <f t="shared" si="5"/>
        <v>99.382435813710984</v>
      </c>
      <c r="R30" s="2">
        <f t="shared" si="6"/>
        <v>-1.0499269547030066E-2</v>
      </c>
      <c r="S30" s="4"/>
      <c r="T30" s="4"/>
      <c r="U30" s="4"/>
      <c r="V30" s="4"/>
    </row>
    <row r="31" spans="1:22" x14ac:dyDescent="0.3">
      <c r="A31" s="1">
        <v>42657</v>
      </c>
      <c r="B31">
        <v>587</v>
      </c>
      <c r="C31" s="2">
        <f t="shared" si="0"/>
        <v>8.5910652920961894E-3</v>
      </c>
      <c r="D31" s="72">
        <f t="shared" si="7"/>
        <v>7.0948804282137621</v>
      </c>
      <c r="E31">
        <v>74.7</v>
      </c>
      <c r="F31" s="2">
        <f t="shared" si="1"/>
        <v>-1.7751479289940808E-2</v>
      </c>
      <c r="G31" s="72">
        <f t="shared" si="8"/>
        <v>14.288105200239089</v>
      </c>
      <c r="H31">
        <v>398.85</v>
      </c>
      <c r="I31" s="2">
        <f t="shared" si="2"/>
        <v>-2.1265949462095923E-3</v>
      </c>
      <c r="J31" s="72">
        <f t="shared" si="9"/>
        <v>24.305301645338211</v>
      </c>
      <c r="K31">
        <v>1184.7</v>
      </c>
      <c r="L31" s="2">
        <f t="shared" si="3"/>
        <v>-2.0217336365933036E-3</v>
      </c>
      <c r="M31" s="72">
        <f t="shared" si="10"/>
        <v>29.981019865873719</v>
      </c>
      <c r="N31">
        <v>1696.65</v>
      </c>
      <c r="O31" s="2">
        <f t="shared" si="4"/>
        <v>1.5988502649779912E-2</v>
      </c>
      <c r="P31" s="72">
        <f t="shared" si="11"/>
        <v>23.776985062267112</v>
      </c>
      <c r="Q31" s="73">
        <f t="shared" si="5"/>
        <v>99.446292201931897</v>
      </c>
      <c r="R31" s="2">
        <f t="shared" si="6"/>
        <v>6.4253192928998004E-4</v>
      </c>
      <c r="S31" s="4"/>
      <c r="T31" s="4"/>
      <c r="U31" s="4"/>
      <c r="V31" s="4"/>
    </row>
    <row r="32" spans="1:22" x14ac:dyDescent="0.3">
      <c r="A32" s="1">
        <v>42660</v>
      </c>
      <c r="B32">
        <v>586</v>
      </c>
      <c r="C32" s="2">
        <f t="shared" si="0"/>
        <v>-1.7035775127768327E-3</v>
      </c>
      <c r="D32" s="72">
        <f t="shared" si="7"/>
        <v>7.082793749460417</v>
      </c>
      <c r="E32">
        <v>72.25</v>
      </c>
      <c r="F32" s="2">
        <f t="shared" si="1"/>
        <v>-3.2797858099062993E-2</v>
      </c>
      <c r="G32" s="72">
        <f t="shared" si="8"/>
        <v>13.819485953377164</v>
      </c>
      <c r="H32">
        <v>406.9</v>
      </c>
      <c r="I32" s="2">
        <f t="shared" si="2"/>
        <v>2.0183026200325749E-2</v>
      </c>
      <c r="J32" s="72">
        <f t="shared" si="9"/>
        <v>24.795856185252894</v>
      </c>
      <c r="K32">
        <v>1201.8</v>
      </c>
      <c r="L32" s="2">
        <f t="shared" si="3"/>
        <v>1.4434033932641199E-2</v>
      </c>
      <c r="M32" s="72">
        <f t="shared" si="10"/>
        <v>30.413766923952931</v>
      </c>
      <c r="N32">
        <v>1734.4</v>
      </c>
      <c r="O32" s="2">
        <f t="shared" si="4"/>
        <v>2.2249727404002106E-2</v>
      </c>
      <c r="P32" s="72">
        <f t="shared" si="11"/>
        <v>24.306016498391585</v>
      </c>
      <c r="Q32" s="73">
        <f t="shared" si="5"/>
        <v>100.417919310435</v>
      </c>
      <c r="R32" s="2">
        <f t="shared" si="6"/>
        <v>9.7703703877682901E-3</v>
      </c>
      <c r="S32" s="4"/>
      <c r="T32" s="4"/>
      <c r="U32" s="4"/>
      <c r="V32" s="4"/>
    </row>
    <row r="33" spans="1:22" x14ac:dyDescent="0.3">
      <c r="A33" s="1">
        <v>42661</v>
      </c>
      <c r="B33">
        <v>592.75</v>
      </c>
      <c r="C33" s="2">
        <f t="shared" si="0"/>
        <v>1.1518771331058053E-2</v>
      </c>
      <c r="D33" s="72">
        <f t="shared" si="7"/>
        <v>7.1643788310454992</v>
      </c>
      <c r="E33">
        <v>72.8</v>
      </c>
      <c r="F33" s="2">
        <f t="shared" si="1"/>
        <v>7.6124567474047389E-3</v>
      </c>
      <c r="G33" s="72">
        <f t="shared" si="8"/>
        <v>13.924686192468615</v>
      </c>
      <c r="H33">
        <v>407.35</v>
      </c>
      <c r="I33" s="2">
        <f t="shared" si="2"/>
        <v>1.1059228311625091E-3</v>
      </c>
      <c r="J33" s="72">
        <f t="shared" si="9"/>
        <v>24.823278488726388</v>
      </c>
      <c r="K33">
        <v>1205.2</v>
      </c>
      <c r="L33" s="2">
        <f t="shared" si="3"/>
        <v>2.8290896987852587E-3</v>
      </c>
      <c r="M33" s="72">
        <f t="shared" si="10"/>
        <v>30.499810198658743</v>
      </c>
      <c r="N33">
        <v>1747.5</v>
      </c>
      <c r="O33" s="2">
        <f t="shared" si="4"/>
        <v>7.5530442804427889E-3</v>
      </c>
      <c r="P33" s="72">
        <f t="shared" si="11"/>
        <v>24.489600917285109</v>
      </c>
      <c r="Q33" s="73">
        <f t="shared" si="5"/>
        <v>100.90175462818436</v>
      </c>
      <c r="R33" s="2">
        <f t="shared" si="6"/>
        <v>4.8182169185722046E-3</v>
      </c>
      <c r="S33" s="4"/>
      <c r="T33" s="4"/>
      <c r="U33" s="4"/>
      <c r="V33" s="4"/>
    </row>
    <row r="34" spans="1:22" x14ac:dyDescent="0.3">
      <c r="A34" s="1">
        <v>42662</v>
      </c>
      <c r="B34">
        <v>596.35</v>
      </c>
      <c r="C34" s="2">
        <f t="shared" si="0"/>
        <v>6.0733867566427069E-3</v>
      </c>
      <c r="D34" s="72">
        <f t="shared" si="7"/>
        <v>7.2078908745575427</v>
      </c>
      <c r="E34">
        <v>76.3</v>
      </c>
      <c r="F34" s="2">
        <f t="shared" si="1"/>
        <v>4.8076923076923128E-2</v>
      </c>
      <c r="G34" s="72">
        <f t="shared" si="8"/>
        <v>14.594142259414221</v>
      </c>
      <c r="H34">
        <v>404.65</v>
      </c>
      <c r="I34" s="2">
        <f t="shared" si="2"/>
        <v>-6.6282067018536006E-3</v>
      </c>
      <c r="J34" s="72">
        <f t="shared" si="9"/>
        <v>24.658744667885433</v>
      </c>
      <c r="K34">
        <v>1200.75</v>
      </c>
      <c r="L34" s="2">
        <f t="shared" si="3"/>
        <v>-3.6923332227016825E-3</v>
      </c>
      <c r="M34" s="72">
        <f t="shared" si="10"/>
        <v>30.387194736176138</v>
      </c>
      <c r="N34">
        <v>1684.15</v>
      </c>
      <c r="O34" s="2">
        <f t="shared" si="4"/>
        <v>-3.6251788268955587E-2</v>
      </c>
      <c r="P34" s="72">
        <f t="shared" si="11"/>
        <v>23.601809090040469</v>
      </c>
      <c r="Q34" s="73">
        <f t="shared" si="5"/>
        <v>100.44978162807379</v>
      </c>
      <c r="R34" s="2">
        <f t="shared" si="6"/>
        <v>-4.4793373690681371E-3</v>
      </c>
      <c r="S34" s="4"/>
      <c r="T34" s="4"/>
      <c r="U34" s="4"/>
      <c r="V34" s="4"/>
    </row>
    <row r="35" spans="1:22" x14ac:dyDescent="0.3">
      <c r="A35" s="1">
        <v>42663</v>
      </c>
      <c r="B35">
        <v>596.6</v>
      </c>
      <c r="C35" s="2">
        <f t="shared" si="0"/>
        <v>4.1921690282542556E-4</v>
      </c>
      <c r="D35" s="72">
        <f t="shared" si="7"/>
        <v>7.2109125442458781</v>
      </c>
      <c r="E35">
        <v>78.3</v>
      </c>
      <c r="F35" s="2">
        <f t="shared" si="1"/>
        <v>2.6212319790301475E-2</v>
      </c>
      <c r="G35" s="72">
        <f t="shared" si="8"/>
        <v>14.97668858338314</v>
      </c>
      <c r="H35">
        <v>402.4</v>
      </c>
      <c r="I35" s="2">
        <f t="shared" si="2"/>
        <v>-5.56036080563449E-3</v>
      </c>
      <c r="J35" s="72">
        <f t="shared" si="9"/>
        <v>24.521633150517975</v>
      </c>
      <c r="K35">
        <v>1224.3499999999999</v>
      </c>
      <c r="L35" s="2">
        <f t="shared" si="3"/>
        <v>1.9654382677493087E-2</v>
      </c>
      <c r="M35" s="72">
        <f t="shared" si="10"/>
        <v>30.984436290016447</v>
      </c>
      <c r="N35">
        <v>1654.1</v>
      </c>
      <c r="O35" s="2">
        <f t="shared" si="4"/>
        <v>-1.7842828726657434E-2</v>
      </c>
      <c r="P35" s="72">
        <f t="shared" si="11"/>
        <v>23.180686052807609</v>
      </c>
      <c r="Q35" s="73">
        <f t="shared" si="5"/>
        <v>100.87435662097104</v>
      </c>
      <c r="R35" s="2">
        <f t="shared" si="6"/>
        <v>4.2267388342294154E-3</v>
      </c>
      <c r="S35" s="4"/>
      <c r="T35" s="4"/>
      <c r="U35" s="4"/>
      <c r="V35" s="4"/>
    </row>
    <row r="36" spans="1:22" x14ac:dyDescent="0.3">
      <c r="A36" s="1">
        <v>42664</v>
      </c>
      <c r="B36">
        <v>583.25</v>
      </c>
      <c r="C36" s="2">
        <f t="shared" si="0"/>
        <v>-2.2376801877304731E-2</v>
      </c>
      <c r="D36" s="72">
        <f t="shared" si="7"/>
        <v>7.049555382888717</v>
      </c>
      <c r="E36">
        <v>80</v>
      </c>
      <c r="F36" s="2">
        <f t="shared" si="1"/>
        <v>2.1711366538952781E-2</v>
      </c>
      <c r="G36" s="72">
        <f t="shared" si="8"/>
        <v>15.30185295875672</v>
      </c>
      <c r="H36">
        <v>405.4</v>
      </c>
      <c r="I36" s="2">
        <f t="shared" si="2"/>
        <v>7.4552683896620398E-3</v>
      </c>
      <c r="J36" s="72">
        <f t="shared" si="9"/>
        <v>24.704448507007921</v>
      </c>
      <c r="K36">
        <v>1228.05</v>
      </c>
      <c r="L36" s="2">
        <f t="shared" si="3"/>
        <v>3.0220116796668695E-3</v>
      </c>
      <c r="M36" s="72">
        <f t="shared" si="10"/>
        <v>31.078071618372771</v>
      </c>
      <c r="N36">
        <v>1659</v>
      </c>
      <c r="O36" s="2">
        <f t="shared" si="4"/>
        <v>2.9623360135422327E-3</v>
      </c>
      <c r="P36" s="72">
        <f t="shared" si="11"/>
        <v>23.249355033920455</v>
      </c>
      <c r="Q36" s="73">
        <f t="shared" si="5"/>
        <v>101.38328350094659</v>
      </c>
      <c r="R36" s="2">
        <f t="shared" si="6"/>
        <v>5.0451561429809555E-3</v>
      </c>
      <c r="S36" s="4"/>
      <c r="T36" s="4"/>
      <c r="U36" s="4"/>
      <c r="V36" s="4"/>
    </row>
    <row r="37" spans="1:22" x14ac:dyDescent="0.3">
      <c r="A37" s="1">
        <v>42667</v>
      </c>
      <c r="B37">
        <v>584.70000000000005</v>
      </c>
      <c r="C37" s="2">
        <f t="shared" si="0"/>
        <v>2.4860694384913895E-3</v>
      </c>
      <c r="D37" s="72">
        <f t="shared" si="7"/>
        <v>7.0670810670810686</v>
      </c>
      <c r="E37">
        <v>76.8</v>
      </c>
      <c r="F37" s="2">
        <f t="shared" si="1"/>
        <v>-4.0000000000000036E-2</v>
      </c>
      <c r="G37" s="72">
        <f t="shared" si="8"/>
        <v>14.689778840406451</v>
      </c>
      <c r="H37">
        <v>406.5</v>
      </c>
      <c r="I37" s="2">
        <f t="shared" si="2"/>
        <v>2.7133695115935108E-3</v>
      </c>
      <c r="J37" s="72">
        <f t="shared" si="9"/>
        <v>24.771480804387568</v>
      </c>
      <c r="K37">
        <v>1217.8499999999999</v>
      </c>
      <c r="L37" s="2">
        <f t="shared" si="3"/>
        <v>-8.3058507389764946E-3</v>
      </c>
      <c r="M37" s="72">
        <f t="shared" si="10"/>
        <v>30.819941794255346</v>
      </c>
      <c r="N37">
        <v>1675.1</v>
      </c>
      <c r="O37" s="2">
        <f t="shared" si="4"/>
        <v>9.7046413502108742E-3</v>
      </c>
      <c r="P37" s="72">
        <f t="shared" si="11"/>
        <v>23.474981686148372</v>
      </c>
      <c r="Q37" s="73">
        <f t="shared" si="5"/>
        <v>100.8232641922788</v>
      </c>
      <c r="R37" s="2">
        <f t="shared" si="6"/>
        <v>-5.5237835008822289E-3</v>
      </c>
      <c r="S37" s="4"/>
      <c r="T37" s="4"/>
      <c r="U37" s="4"/>
      <c r="V37" s="4"/>
    </row>
    <row r="38" spans="1:22" x14ac:dyDescent="0.3">
      <c r="A38" s="1">
        <v>42668</v>
      </c>
      <c r="B38">
        <v>584.5</v>
      </c>
      <c r="C38" s="2">
        <f t="shared" si="0"/>
        <v>-3.4205575508816644E-4</v>
      </c>
      <c r="D38" s="72">
        <f t="shared" si="7"/>
        <v>7.0646637313303993</v>
      </c>
      <c r="E38">
        <v>75.3</v>
      </c>
      <c r="F38" s="2">
        <f t="shared" si="1"/>
        <v>-1.953125E-2</v>
      </c>
      <c r="G38" s="72">
        <f t="shared" si="8"/>
        <v>14.402869097429763</v>
      </c>
      <c r="H38">
        <v>405.05</v>
      </c>
      <c r="I38" s="2">
        <f t="shared" si="2"/>
        <v>-3.5670356703566553E-3</v>
      </c>
      <c r="J38" s="72">
        <f t="shared" si="9"/>
        <v>24.683120048750762</v>
      </c>
      <c r="K38">
        <v>1224.1500000000001</v>
      </c>
      <c r="L38" s="2">
        <f t="shared" si="3"/>
        <v>5.1730508683336396E-3</v>
      </c>
      <c r="M38" s="72">
        <f t="shared" si="10"/>
        <v>30.979374920916111</v>
      </c>
      <c r="N38">
        <v>1663.65</v>
      </c>
      <c r="O38" s="2">
        <f t="shared" si="4"/>
        <v>-6.8354128111753898E-3</v>
      </c>
      <c r="P38" s="72">
        <f t="shared" si="11"/>
        <v>23.314520495588766</v>
      </c>
      <c r="Q38" s="73">
        <f t="shared" si="5"/>
        <v>100.4445482940158</v>
      </c>
      <c r="R38" s="2">
        <f t="shared" si="6"/>
        <v>-3.7562352428974766E-3</v>
      </c>
      <c r="S38" s="4"/>
      <c r="T38" s="4"/>
      <c r="U38" s="4"/>
      <c r="V38" s="4"/>
    </row>
    <row r="39" spans="1:22" x14ac:dyDescent="0.3">
      <c r="A39" s="1">
        <v>42669</v>
      </c>
      <c r="B39">
        <v>577.65</v>
      </c>
      <c r="C39" s="2">
        <f t="shared" si="0"/>
        <v>-1.1719418306244678E-2</v>
      </c>
      <c r="D39" s="72">
        <f t="shared" si="7"/>
        <v>6.9818699818699832</v>
      </c>
      <c r="E39">
        <v>78.7</v>
      </c>
      <c r="F39" s="2">
        <f t="shared" si="1"/>
        <v>4.5152722443559279E-2</v>
      </c>
      <c r="G39" s="72">
        <f t="shared" si="8"/>
        <v>15.053197848176927</v>
      </c>
      <c r="H39">
        <v>402.3</v>
      </c>
      <c r="I39" s="2">
        <f t="shared" si="2"/>
        <v>-6.7892852734230402E-3</v>
      </c>
      <c r="J39" s="72">
        <f t="shared" si="9"/>
        <v>24.515539305301647</v>
      </c>
      <c r="K39">
        <v>1232.95</v>
      </c>
      <c r="L39" s="2">
        <f t="shared" si="3"/>
        <v>7.1886615202385595E-3</v>
      </c>
      <c r="M39" s="72">
        <f t="shared" si="10"/>
        <v>31.202075161331145</v>
      </c>
      <c r="N39">
        <v>1662.45</v>
      </c>
      <c r="O39" s="2">
        <f t="shared" si="4"/>
        <v>-7.2130556306915228E-4</v>
      </c>
      <c r="P39" s="72">
        <f t="shared" si="11"/>
        <v>23.297703602255009</v>
      </c>
      <c r="Q39" s="73">
        <f t="shared" si="5"/>
        <v>101.05038589893471</v>
      </c>
      <c r="R39" s="2">
        <f t="shared" si="6"/>
        <v>6.0315628394835841E-3</v>
      </c>
      <c r="S39" s="4"/>
      <c r="T39" s="4"/>
      <c r="U39" s="4"/>
      <c r="V39" s="4"/>
    </row>
    <row r="40" spans="1:22" x14ac:dyDescent="0.3">
      <c r="A40" s="1">
        <v>42670</v>
      </c>
      <c r="B40">
        <v>585.75</v>
      </c>
      <c r="C40" s="2">
        <f t="shared" si="0"/>
        <v>1.4022331861854198E-2</v>
      </c>
      <c r="D40" s="72">
        <f t="shared" si="7"/>
        <v>7.0797720797720824</v>
      </c>
      <c r="E40">
        <v>77.5</v>
      </c>
      <c r="F40" s="2">
        <f t="shared" si="1"/>
        <v>-1.5247776365946653E-2</v>
      </c>
      <c r="G40" s="72">
        <f t="shared" si="8"/>
        <v>14.823670053795576</v>
      </c>
      <c r="H40">
        <v>406.95</v>
      </c>
      <c r="I40" s="2">
        <f t="shared" si="2"/>
        <v>1.1558538404175867E-2</v>
      </c>
      <c r="J40" s="72">
        <f t="shared" si="9"/>
        <v>24.798903107861058</v>
      </c>
      <c r="K40">
        <v>1214.1500000000001</v>
      </c>
      <c r="L40" s="2">
        <f t="shared" si="3"/>
        <v>-1.5247982481041422E-2</v>
      </c>
      <c r="M40" s="72">
        <f t="shared" si="10"/>
        <v>30.726306465899029</v>
      </c>
      <c r="N40">
        <v>1618.4</v>
      </c>
      <c r="O40" s="2">
        <f t="shared" si="4"/>
        <v>-2.64970375048873E-2</v>
      </c>
      <c r="P40" s="72">
        <f t="shared" si="11"/>
        <v>22.680383476128309</v>
      </c>
      <c r="Q40" s="73">
        <f t="shared" si="5"/>
        <v>100.10903518345606</v>
      </c>
      <c r="R40" s="2">
        <f t="shared" si="6"/>
        <v>-9.3156568092688241E-3</v>
      </c>
      <c r="S40" s="4"/>
      <c r="T40" s="4"/>
      <c r="U40" s="4"/>
      <c r="V40" s="4"/>
    </row>
    <row r="41" spans="1:22" x14ac:dyDescent="0.3">
      <c r="A41" s="1">
        <v>42671</v>
      </c>
      <c r="B41">
        <v>575.15</v>
      </c>
      <c r="C41" s="2">
        <f t="shared" si="0"/>
        <v>-1.8096457533077315E-2</v>
      </c>
      <c r="D41" s="72">
        <f t="shared" si="7"/>
        <v>6.9516532849866204</v>
      </c>
      <c r="E41">
        <v>76.2</v>
      </c>
      <c r="F41" s="2">
        <f t="shared" si="1"/>
        <v>-1.6774193548387051E-2</v>
      </c>
      <c r="G41" s="72">
        <f t="shared" si="8"/>
        <v>14.575014943215781</v>
      </c>
      <c r="H41">
        <v>399.05</v>
      </c>
      <c r="I41" s="2">
        <f t="shared" si="2"/>
        <v>-1.9412704263423008E-2</v>
      </c>
      <c r="J41" s="72">
        <f t="shared" si="9"/>
        <v>24.317489335770869</v>
      </c>
      <c r="K41">
        <v>1225.6500000000001</v>
      </c>
      <c r="L41" s="2">
        <f t="shared" si="3"/>
        <v>9.4716468311164537E-3</v>
      </c>
      <c r="M41" s="72">
        <f t="shared" si="10"/>
        <v>31.017335189168673</v>
      </c>
      <c r="N41">
        <v>1631.9</v>
      </c>
      <c r="O41" s="2">
        <f t="shared" si="4"/>
        <v>8.3415719228867591E-3</v>
      </c>
      <c r="P41" s="72">
        <f t="shared" si="11"/>
        <v>22.869573526133085</v>
      </c>
      <c r="Q41" s="73">
        <f t="shared" si="5"/>
        <v>99.731066279275026</v>
      </c>
      <c r="R41" s="2">
        <f t="shared" si="6"/>
        <v>-3.7755723395833662E-3</v>
      </c>
      <c r="S41" s="4"/>
      <c r="T41" s="4"/>
      <c r="U41" s="4"/>
      <c r="V41" s="4"/>
    </row>
    <row r="42" spans="1:22" x14ac:dyDescent="0.3">
      <c r="A42" s="1">
        <v>42673</v>
      </c>
      <c r="B42">
        <v>578.75</v>
      </c>
      <c r="C42" s="2">
        <f t="shared" si="0"/>
        <v>6.2592367208553767E-3</v>
      </c>
      <c r="D42" s="72">
        <f t="shared" si="7"/>
        <v>6.9951653284986639</v>
      </c>
      <c r="E42">
        <v>76.8</v>
      </c>
      <c r="F42" s="2">
        <f t="shared" si="1"/>
        <v>7.8740157480314821E-3</v>
      </c>
      <c r="G42" s="72">
        <f t="shared" si="8"/>
        <v>14.689778840406456</v>
      </c>
      <c r="H42">
        <v>399.1</v>
      </c>
      <c r="I42" s="2">
        <f t="shared" si="2"/>
        <v>1.2529758175672256E-4</v>
      </c>
      <c r="J42" s="72">
        <f t="shared" si="9"/>
        <v>24.320536258379036</v>
      </c>
      <c r="K42">
        <v>1229</v>
      </c>
      <c r="L42" s="2">
        <f t="shared" si="3"/>
        <v>2.73324358503646E-3</v>
      </c>
      <c r="M42" s="72">
        <f t="shared" si="10"/>
        <v>31.102113121599395</v>
      </c>
      <c r="N42">
        <v>1656.9</v>
      </c>
      <c r="O42" s="2">
        <f t="shared" si="4"/>
        <v>1.531956614988661E-2</v>
      </c>
      <c r="P42" s="72">
        <f t="shared" si="11"/>
        <v>23.219925470586375</v>
      </c>
      <c r="Q42" s="73">
        <f t="shared" si="5"/>
        <v>100.32751901946993</v>
      </c>
      <c r="R42" s="2">
        <f t="shared" si="6"/>
        <v>5.9806112823928004E-3</v>
      </c>
      <c r="S42" s="4"/>
      <c r="T42" s="4"/>
      <c r="U42" s="4"/>
      <c r="V42" s="4"/>
    </row>
    <row r="43" spans="1:22" x14ac:dyDescent="0.3">
      <c r="A43" s="1">
        <v>42675</v>
      </c>
      <c r="B43">
        <v>571.75</v>
      </c>
      <c r="C43" s="2">
        <f t="shared" si="0"/>
        <v>-1.2095032397408167E-2</v>
      </c>
      <c r="D43" s="72">
        <f t="shared" si="7"/>
        <v>6.9105585772252462</v>
      </c>
      <c r="E43">
        <v>76.599999999999994</v>
      </c>
      <c r="F43" s="2">
        <f t="shared" si="1"/>
        <v>-2.6041666666667407E-3</v>
      </c>
      <c r="G43" s="72">
        <f t="shared" si="8"/>
        <v>14.651524208009564</v>
      </c>
      <c r="H43">
        <v>391.15</v>
      </c>
      <c r="I43" s="2">
        <f t="shared" si="2"/>
        <v>-1.9919819594086841E-2</v>
      </c>
      <c r="J43" s="72">
        <f t="shared" si="9"/>
        <v>23.836075563680676</v>
      </c>
      <c r="K43">
        <v>1234.95</v>
      </c>
      <c r="L43" s="2">
        <f t="shared" si="3"/>
        <v>4.8413344182263174E-3</v>
      </c>
      <c r="M43" s="72">
        <f t="shared" si="10"/>
        <v>31.252688852334561</v>
      </c>
      <c r="N43">
        <v>1662.9</v>
      </c>
      <c r="O43" s="2">
        <f t="shared" si="4"/>
        <v>3.6212203512584473E-3</v>
      </c>
      <c r="P43" s="72">
        <f t="shared" si="11"/>
        <v>23.304009937255167</v>
      </c>
      <c r="Q43" s="73">
        <f t="shared" si="5"/>
        <v>99.954857138505218</v>
      </c>
      <c r="R43" s="2">
        <f t="shared" si="6"/>
        <v>-3.7144532687227727E-3</v>
      </c>
      <c r="S43" s="4"/>
      <c r="T43" s="4"/>
      <c r="U43" s="4"/>
      <c r="V43" s="4"/>
    </row>
    <row r="44" spans="1:22" x14ac:dyDescent="0.3">
      <c r="A44" s="1">
        <v>42676</v>
      </c>
      <c r="B44">
        <v>560.1</v>
      </c>
      <c r="C44" s="2">
        <f t="shared" si="0"/>
        <v>-2.0376038478355896E-2</v>
      </c>
      <c r="D44" s="72">
        <f t="shared" si="7"/>
        <v>6.7697487697487722</v>
      </c>
      <c r="E44">
        <v>74.3</v>
      </c>
      <c r="F44" s="2">
        <f t="shared" si="1"/>
        <v>-3.0026109660574396E-2</v>
      </c>
      <c r="G44" s="72">
        <f t="shared" si="8"/>
        <v>14.211595935445308</v>
      </c>
      <c r="H44">
        <v>379.8</v>
      </c>
      <c r="I44" s="2">
        <f t="shared" si="2"/>
        <v>-2.9017001150453692E-2</v>
      </c>
      <c r="J44" s="72">
        <f t="shared" si="9"/>
        <v>23.144424131627055</v>
      </c>
      <c r="K44">
        <v>1207.5999999999999</v>
      </c>
      <c r="L44" s="2">
        <f t="shared" si="3"/>
        <v>-2.2146645613182803E-2</v>
      </c>
      <c r="M44" s="72">
        <f t="shared" si="10"/>
        <v>30.560546627862838</v>
      </c>
      <c r="N44">
        <v>1636.65</v>
      </c>
      <c r="O44" s="2">
        <f t="shared" si="4"/>
        <v>-1.5785675626916795E-2</v>
      </c>
      <c r="P44" s="72">
        <f t="shared" si="11"/>
        <v>22.936140395579212</v>
      </c>
      <c r="Q44" s="73">
        <f t="shared" si="5"/>
        <v>97.622455860263187</v>
      </c>
      <c r="R44" s="2">
        <f t="shared" si="6"/>
        <v>-2.3334546664501521E-2</v>
      </c>
      <c r="S44" s="4"/>
      <c r="T44" s="4"/>
      <c r="U44" s="4"/>
      <c r="V44" s="4"/>
    </row>
    <row r="45" spans="1:22" x14ac:dyDescent="0.3">
      <c r="A45" s="1">
        <v>42677</v>
      </c>
      <c r="B45">
        <v>560</v>
      </c>
      <c r="C45" s="2">
        <f t="shared" si="0"/>
        <v>-1.7853954650959292E-4</v>
      </c>
      <c r="D45" s="72">
        <f t="shared" si="7"/>
        <v>6.7685401018734375</v>
      </c>
      <c r="E45">
        <v>73.55</v>
      </c>
      <c r="F45" s="2">
        <f t="shared" si="1"/>
        <v>-1.0094212651413192E-2</v>
      </c>
      <c r="G45" s="72">
        <f t="shared" si="8"/>
        <v>14.068141063956963</v>
      </c>
      <c r="H45">
        <v>378.8</v>
      </c>
      <c r="I45" s="2">
        <f t="shared" si="2"/>
        <v>-2.63296471827279E-3</v>
      </c>
      <c r="J45" s="72">
        <f t="shared" si="9"/>
        <v>23.083485679463738</v>
      </c>
      <c r="K45">
        <v>1207.3</v>
      </c>
      <c r="L45" s="2">
        <f t="shared" si="3"/>
        <v>-2.4842663133484155E-4</v>
      </c>
      <c r="M45" s="72">
        <f t="shared" si="10"/>
        <v>30.552954574212325</v>
      </c>
      <c r="N45">
        <v>1618.45</v>
      </c>
      <c r="O45" s="2">
        <f t="shared" si="4"/>
        <v>-1.1120276173891774E-2</v>
      </c>
      <c r="P45" s="72">
        <f t="shared" si="11"/>
        <v>22.681084180017216</v>
      </c>
      <c r="Q45" s="73">
        <f t="shared" si="5"/>
        <v>97.154205599523664</v>
      </c>
      <c r="R45" s="2">
        <f t="shared" si="6"/>
        <v>-4.7965425230622749E-3</v>
      </c>
      <c r="S45" s="4"/>
      <c r="T45" s="4"/>
      <c r="U45" s="4"/>
      <c r="V45" s="4"/>
    </row>
    <row r="46" spans="1:22" x14ac:dyDescent="0.3">
      <c r="A46" s="1">
        <v>42678</v>
      </c>
      <c r="B46">
        <v>544.70000000000005</v>
      </c>
      <c r="C46" s="2">
        <f t="shared" si="0"/>
        <v>-2.7321428571428497E-2</v>
      </c>
      <c r="D46" s="72">
        <f t="shared" si="7"/>
        <v>6.583613916947253</v>
      </c>
      <c r="E46">
        <v>72.150000000000006</v>
      </c>
      <c r="F46" s="2">
        <f t="shared" si="1"/>
        <v>-1.903467029231809E-2</v>
      </c>
      <c r="G46" s="72">
        <f t="shared" si="8"/>
        <v>13.800358637178721</v>
      </c>
      <c r="H46">
        <v>372.75</v>
      </c>
      <c r="I46" s="2">
        <f t="shared" si="2"/>
        <v>-1.5971488912354781E-2</v>
      </c>
      <c r="J46" s="72">
        <f t="shared" si="9"/>
        <v>22.714808043875681</v>
      </c>
      <c r="K46">
        <v>1230.45</v>
      </c>
      <c r="L46" s="2">
        <f t="shared" si="3"/>
        <v>1.9175018636627295E-2</v>
      </c>
      <c r="M46" s="72">
        <f t="shared" si="10"/>
        <v>31.138808047576873</v>
      </c>
      <c r="N46">
        <v>1577.4</v>
      </c>
      <c r="O46" s="2">
        <f t="shared" si="4"/>
        <v>-2.5363773981278315E-2</v>
      </c>
      <c r="P46" s="72">
        <f t="shared" si="11"/>
        <v>22.105806287224912</v>
      </c>
      <c r="Q46" s="73">
        <f t="shared" si="5"/>
        <v>96.343394932803434</v>
      </c>
      <c r="R46" s="2">
        <f t="shared" si="6"/>
        <v>-8.3456054394850376E-3</v>
      </c>
      <c r="S46" s="4"/>
      <c r="T46" s="4"/>
      <c r="U46" s="4"/>
      <c r="V46" s="4"/>
    </row>
    <row r="47" spans="1:22" x14ac:dyDescent="0.3">
      <c r="A47" s="1">
        <v>42681</v>
      </c>
      <c r="B47">
        <v>545.75</v>
      </c>
      <c r="C47" s="2">
        <f t="shared" si="0"/>
        <v>1.9276666054708347E-3</v>
      </c>
      <c r="D47" s="72">
        <f t="shared" si="7"/>
        <v>6.596304929638265</v>
      </c>
      <c r="E47">
        <v>73.2</v>
      </c>
      <c r="F47" s="2">
        <f t="shared" si="1"/>
        <v>1.4553014553014609E-2</v>
      </c>
      <c r="G47" s="72">
        <f t="shared" si="8"/>
        <v>14.001195457262405</v>
      </c>
      <c r="H47">
        <v>372.35</v>
      </c>
      <c r="I47" s="2">
        <f t="shared" si="2"/>
        <v>-1.0731052984573886E-3</v>
      </c>
      <c r="J47" s="72">
        <f t="shared" si="9"/>
        <v>22.690432663010355</v>
      </c>
      <c r="K47">
        <v>1266.45</v>
      </c>
      <c r="L47" s="2">
        <f t="shared" si="3"/>
        <v>2.9257588687065628E-2</v>
      </c>
      <c r="M47" s="72">
        <f t="shared" si="10"/>
        <v>32.049854485638363</v>
      </c>
      <c r="N47">
        <v>1565.05</v>
      </c>
      <c r="O47" s="2">
        <f t="shared" si="4"/>
        <v>-7.8293394192976429E-3</v>
      </c>
      <c r="P47" s="72">
        <f t="shared" si="11"/>
        <v>21.932732426664984</v>
      </c>
      <c r="Q47" s="73">
        <f t="shared" si="5"/>
        <v>97.270519962214365</v>
      </c>
      <c r="R47" s="2">
        <f t="shared" si="6"/>
        <v>9.6231301591309659E-3</v>
      </c>
      <c r="S47" s="4"/>
      <c r="T47" s="4"/>
      <c r="U47" s="4"/>
      <c r="V47" s="4"/>
    </row>
    <row r="48" spans="1:22" x14ac:dyDescent="0.3">
      <c r="A48" s="1">
        <v>42682</v>
      </c>
      <c r="B48">
        <v>535.29999999999995</v>
      </c>
      <c r="C48" s="2">
        <f t="shared" si="0"/>
        <v>-1.9147961520842971E-2</v>
      </c>
      <c r="D48" s="72">
        <f t="shared" si="7"/>
        <v>6.4699991366658045</v>
      </c>
      <c r="E48">
        <v>73</v>
      </c>
      <c r="F48" s="2">
        <f t="shared" si="1"/>
        <v>-2.732240437158473E-3</v>
      </c>
      <c r="G48" s="72">
        <f t="shared" si="8"/>
        <v>13.962940824865512</v>
      </c>
      <c r="H48">
        <v>374.6</v>
      </c>
      <c r="I48" s="2">
        <f t="shared" si="2"/>
        <v>6.0427017590976018E-3</v>
      </c>
      <c r="J48" s="72">
        <f t="shared" si="9"/>
        <v>22.827544180377814</v>
      </c>
      <c r="K48">
        <v>1284.5999999999999</v>
      </c>
      <c r="L48" s="2">
        <f t="shared" si="3"/>
        <v>1.4331398791898486E-2</v>
      </c>
      <c r="M48" s="72">
        <f t="shared" si="10"/>
        <v>32.509173731494364</v>
      </c>
      <c r="N48">
        <v>1592.3</v>
      </c>
      <c r="O48" s="2">
        <f t="shared" si="4"/>
        <v>1.741158429443157E-2</v>
      </c>
      <c r="P48" s="72">
        <f t="shared" si="11"/>
        <v>22.314616046119074</v>
      </c>
      <c r="Q48" s="73">
        <f t="shared" si="5"/>
        <v>98.084273919522573</v>
      </c>
      <c r="R48" s="2">
        <f t="shared" si="6"/>
        <v>8.3658847266809833E-3</v>
      </c>
      <c r="S48" s="4"/>
      <c r="T48" s="4"/>
      <c r="U48" s="4"/>
      <c r="V48" s="4"/>
    </row>
    <row r="49" spans="1:22" x14ac:dyDescent="0.3">
      <c r="A49" s="1">
        <v>42683</v>
      </c>
      <c r="B49">
        <v>526.29999999999995</v>
      </c>
      <c r="C49" s="2">
        <f t="shared" si="0"/>
        <v>-1.6813002054922421E-2</v>
      </c>
      <c r="D49" s="72">
        <f t="shared" si="7"/>
        <v>6.3612190278856957</v>
      </c>
      <c r="E49">
        <v>72.3</v>
      </c>
      <c r="F49" s="2">
        <f t="shared" si="1"/>
        <v>-9.5890410958904271E-3</v>
      </c>
      <c r="G49" s="72">
        <f t="shared" si="8"/>
        <v>13.829049611476391</v>
      </c>
      <c r="H49">
        <v>375</v>
      </c>
      <c r="I49" s="2">
        <f t="shared" si="2"/>
        <v>1.0678056593700358E-3</v>
      </c>
      <c r="J49" s="72">
        <f t="shared" si="9"/>
        <v>22.85191956124314</v>
      </c>
      <c r="K49">
        <v>1228.3</v>
      </c>
      <c r="L49" s="2">
        <f t="shared" si="3"/>
        <v>-4.3826872178109877E-2</v>
      </c>
      <c r="M49" s="72">
        <f t="shared" si="10"/>
        <v>31.084398329748193</v>
      </c>
      <c r="N49">
        <v>1654.75</v>
      </c>
      <c r="O49" s="2">
        <f t="shared" si="4"/>
        <v>3.9219996231865784E-2</v>
      </c>
      <c r="P49" s="72">
        <f t="shared" si="11"/>
        <v>23.189795203363396</v>
      </c>
      <c r="Q49" s="73">
        <f t="shared" si="5"/>
        <v>97.31638173371681</v>
      </c>
      <c r="R49" s="2">
        <f t="shared" si="6"/>
        <v>-7.8289021789141877E-3</v>
      </c>
      <c r="S49" s="4"/>
      <c r="T49" s="4"/>
      <c r="U49" s="4"/>
      <c r="V49" s="4"/>
    </row>
    <row r="50" spans="1:22" x14ac:dyDescent="0.3">
      <c r="A50" s="1">
        <v>42684</v>
      </c>
      <c r="B50">
        <v>563.70000000000005</v>
      </c>
      <c r="C50" s="2">
        <f t="shared" si="0"/>
        <v>7.1062131863956157E-2</v>
      </c>
      <c r="D50" s="72">
        <f t="shared" si="7"/>
        <v>6.8132608132608157</v>
      </c>
      <c r="E50">
        <v>73.05</v>
      </c>
      <c r="F50" s="2">
        <f t="shared" si="1"/>
        <v>1.0373443983402453E-2</v>
      </c>
      <c r="G50" s="72">
        <f t="shared" si="8"/>
        <v>13.972504482964734</v>
      </c>
      <c r="H50">
        <v>368.25</v>
      </c>
      <c r="I50" s="2">
        <f t="shared" si="2"/>
        <v>-1.8000000000000016E-2</v>
      </c>
      <c r="J50" s="72">
        <f t="shared" si="9"/>
        <v>22.440585009140761</v>
      </c>
      <c r="K50">
        <v>1207.3</v>
      </c>
      <c r="L50" s="2">
        <f t="shared" si="3"/>
        <v>-1.7096800455914662E-2</v>
      </c>
      <c r="M50" s="72">
        <f t="shared" si="10"/>
        <v>30.552954574212322</v>
      </c>
      <c r="N50">
        <v>1643.1</v>
      </c>
      <c r="O50" s="2">
        <f t="shared" si="4"/>
        <v>-7.0403384197008645E-3</v>
      </c>
      <c r="P50" s="72">
        <f t="shared" si="11"/>
        <v>23.026531197248161</v>
      </c>
      <c r="Q50" s="73">
        <f t="shared" si="5"/>
        <v>96.805836076826793</v>
      </c>
      <c r="R50" s="2">
        <f t="shared" si="6"/>
        <v>-5.2462457789173023E-3</v>
      </c>
      <c r="S50" s="4"/>
      <c r="T50" s="4"/>
      <c r="U50" s="4"/>
      <c r="V50" s="4"/>
    </row>
    <row r="51" spans="1:22" x14ac:dyDescent="0.3">
      <c r="A51" s="1">
        <v>42685</v>
      </c>
      <c r="B51">
        <v>547.95000000000005</v>
      </c>
      <c r="C51" s="2">
        <f t="shared" si="0"/>
        <v>-2.7940393826503485E-2</v>
      </c>
      <c r="D51" s="72">
        <f t="shared" si="7"/>
        <v>6.6228956228956255</v>
      </c>
      <c r="E51">
        <v>69.95</v>
      </c>
      <c r="F51" s="2">
        <f t="shared" si="1"/>
        <v>-4.2436687200547496E-2</v>
      </c>
      <c r="G51" s="72">
        <f t="shared" si="8"/>
        <v>13.379557680812912</v>
      </c>
      <c r="H51">
        <v>362.1</v>
      </c>
      <c r="I51" s="2">
        <f t="shared" si="2"/>
        <v>-1.6700610997963272E-2</v>
      </c>
      <c r="J51" s="72">
        <f t="shared" si="9"/>
        <v>22.065813528336374</v>
      </c>
      <c r="K51">
        <v>1159.55</v>
      </c>
      <c r="L51" s="2">
        <f t="shared" si="3"/>
        <v>-3.9551064358485877E-2</v>
      </c>
      <c r="M51" s="72">
        <f t="shared" si="10"/>
        <v>29.344552701505755</v>
      </c>
      <c r="N51">
        <v>1643.55</v>
      </c>
      <c r="O51" s="2">
        <f t="shared" si="4"/>
        <v>2.7387255796962329E-4</v>
      </c>
      <c r="P51" s="72">
        <f t="shared" si="11"/>
        <v>23.032837532248319</v>
      </c>
      <c r="Q51" s="73">
        <f t="shared" si="5"/>
        <v>94.445657065798997</v>
      </c>
      <c r="R51" s="2">
        <f t="shared" si="6"/>
        <v>-2.4380544672479409E-2</v>
      </c>
      <c r="S51" s="4"/>
      <c r="T51" s="4"/>
      <c r="U51" s="4"/>
      <c r="V51" s="4"/>
    </row>
    <row r="52" spans="1:22" x14ac:dyDescent="0.3">
      <c r="A52" s="1">
        <v>42689</v>
      </c>
      <c r="B52">
        <v>552.4</v>
      </c>
      <c r="C52" s="2">
        <f t="shared" si="0"/>
        <v>8.121178939684226E-3</v>
      </c>
      <c r="D52" s="72">
        <f t="shared" si="7"/>
        <v>6.6766813433480126</v>
      </c>
      <c r="E52">
        <v>71.349999999999994</v>
      </c>
      <c r="F52" s="2">
        <f t="shared" si="1"/>
        <v>2.0014295925661063E-2</v>
      </c>
      <c r="G52" s="72">
        <f t="shared" si="8"/>
        <v>13.647340107591154</v>
      </c>
      <c r="H52">
        <v>349.25</v>
      </c>
      <c r="I52" s="2">
        <f t="shared" si="2"/>
        <v>-3.5487434410383933E-2</v>
      </c>
      <c r="J52" s="72">
        <f t="shared" si="9"/>
        <v>21.282754418037776</v>
      </c>
      <c r="K52">
        <v>1119.7</v>
      </c>
      <c r="L52" s="2">
        <f t="shared" si="3"/>
        <v>-3.4366780216463222E-2</v>
      </c>
      <c r="M52" s="72">
        <f t="shared" si="10"/>
        <v>28.336074908262685</v>
      </c>
      <c r="N52">
        <v>1648.65</v>
      </c>
      <c r="O52" s="2">
        <f t="shared" si="4"/>
        <v>3.1030391530528778E-3</v>
      </c>
      <c r="P52" s="72">
        <f t="shared" si="11"/>
        <v>23.104309328916791</v>
      </c>
      <c r="Q52" s="73">
        <f t="shared" si="5"/>
        <v>93.047160106156412</v>
      </c>
      <c r="R52" s="2">
        <f t="shared" si="6"/>
        <v>-1.4807424746574371E-2</v>
      </c>
      <c r="S52" s="4"/>
      <c r="T52" s="4"/>
      <c r="U52" s="4"/>
      <c r="V52" s="4"/>
    </row>
    <row r="53" spans="1:22" x14ac:dyDescent="0.3">
      <c r="A53" s="1">
        <v>42690</v>
      </c>
      <c r="B53">
        <v>538.15</v>
      </c>
      <c r="C53" s="2">
        <f t="shared" si="0"/>
        <v>-2.5796524257784226E-2</v>
      </c>
      <c r="D53" s="72">
        <f t="shared" si="7"/>
        <v>6.5044461711128401</v>
      </c>
      <c r="E53">
        <v>70.55</v>
      </c>
      <c r="F53" s="2">
        <f t="shared" si="1"/>
        <v>-1.1212333566923527E-2</v>
      </c>
      <c r="G53" s="72">
        <f t="shared" si="8"/>
        <v>13.494321578003587</v>
      </c>
      <c r="H53">
        <v>340.15</v>
      </c>
      <c r="I53" s="2">
        <f t="shared" si="2"/>
        <v>-2.6055833929849781E-2</v>
      </c>
      <c r="J53" s="72">
        <f t="shared" si="9"/>
        <v>20.728214503351605</v>
      </c>
      <c r="K53">
        <v>1158.45</v>
      </c>
      <c r="L53" s="2">
        <f t="shared" si="3"/>
        <v>3.4607484147539447E-2</v>
      </c>
      <c r="M53" s="72">
        <f t="shared" si="10"/>
        <v>29.316715171453875</v>
      </c>
      <c r="N53">
        <v>1649.5</v>
      </c>
      <c r="O53" s="2">
        <f t="shared" si="4"/>
        <v>5.155733478905411E-4</v>
      </c>
      <c r="P53" s="72">
        <f t="shared" si="11"/>
        <v>23.1162212950282</v>
      </c>
      <c r="Q53" s="73">
        <f t="shared" si="5"/>
        <v>93.159918718950109</v>
      </c>
      <c r="R53" s="2">
        <f t="shared" si="6"/>
        <v>1.2118436786792142E-3</v>
      </c>
      <c r="S53" s="4"/>
      <c r="T53" s="4"/>
      <c r="U53" s="4"/>
      <c r="V53" s="4"/>
    </row>
    <row r="54" spans="1:22" x14ac:dyDescent="0.3">
      <c r="A54" s="1">
        <v>42691</v>
      </c>
      <c r="B54">
        <v>545.70000000000005</v>
      </c>
      <c r="C54" s="2">
        <f t="shared" si="0"/>
        <v>1.4029545665706689E-2</v>
      </c>
      <c r="D54" s="72">
        <f t="shared" si="7"/>
        <v>6.595700595700599</v>
      </c>
      <c r="E54">
        <v>69.95</v>
      </c>
      <c r="F54" s="2">
        <f t="shared" si="1"/>
        <v>-8.5046066619418603E-3</v>
      </c>
      <c r="G54" s="72">
        <f t="shared" si="8"/>
        <v>13.379557680812912</v>
      </c>
      <c r="H54">
        <v>338.9</v>
      </c>
      <c r="I54" s="2">
        <f t="shared" si="2"/>
        <v>-3.6748493311774544E-3</v>
      </c>
      <c r="J54" s="72">
        <f t="shared" si="9"/>
        <v>20.65204143814746</v>
      </c>
      <c r="K54">
        <v>1146.1500000000001</v>
      </c>
      <c r="L54" s="2">
        <f t="shared" si="3"/>
        <v>-1.061763563382101E-2</v>
      </c>
      <c r="M54" s="72">
        <f t="shared" si="10"/>
        <v>29.005440971782864</v>
      </c>
      <c r="N54">
        <v>1617.05</v>
      </c>
      <c r="O54" s="2">
        <f t="shared" si="4"/>
        <v>-1.9672628069111853E-2</v>
      </c>
      <c r="P54" s="72">
        <f t="shared" si="11"/>
        <v>22.661464471127829</v>
      </c>
      <c r="Q54" s="73">
        <f t="shared" si="5"/>
        <v>92.294205157571668</v>
      </c>
      <c r="R54" s="2">
        <f t="shared" si="6"/>
        <v>-9.2927685348264122E-3</v>
      </c>
      <c r="S54" s="4"/>
      <c r="T54" s="4"/>
      <c r="U54" s="4"/>
      <c r="V54" s="4"/>
    </row>
    <row r="55" spans="1:22" x14ac:dyDescent="0.3">
      <c r="A55" s="1">
        <v>42692</v>
      </c>
      <c r="B55">
        <v>550.95000000000005</v>
      </c>
      <c r="C55" s="2">
        <f t="shared" si="0"/>
        <v>9.6206706981858403E-3</v>
      </c>
      <c r="D55" s="72">
        <f t="shared" si="7"/>
        <v>6.6591556591556627</v>
      </c>
      <c r="E55">
        <v>71.099999999999994</v>
      </c>
      <c r="F55" s="2">
        <f t="shared" si="1"/>
        <v>1.6440314510364429E-2</v>
      </c>
      <c r="G55" s="72">
        <f t="shared" si="8"/>
        <v>13.599521817095038</v>
      </c>
      <c r="H55">
        <v>337.7</v>
      </c>
      <c r="I55" s="2">
        <f t="shared" si="2"/>
        <v>-3.5408675125405686E-3</v>
      </c>
      <c r="J55" s="72">
        <f t="shared" si="9"/>
        <v>20.578915295551482</v>
      </c>
      <c r="K55">
        <v>1080.95</v>
      </c>
      <c r="L55" s="2">
        <f t="shared" si="3"/>
        <v>-5.6886096933211228E-2</v>
      </c>
      <c r="M55" s="72">
        <f t="shared" si="10"/>
        <v>27.355434645071487</v>
      </c>
      <c r="N55">
        <v>1641.2</v>
      </c>
      <c r="O55" s="2">
        <f t="shared" si="4"/>
        <v>1.4934603135339009E-2</v>
      </c>
      <c r="P55" s="72">
        <f t="shared" si="11"/>
        <v>22.999904449469707</v>
      </c>
      <c r="Q55" s="73">
        <f t="shared" si="5"/>
        <v>91.192931866343372</v>
      </c>
      <c r="R55" s="2">
        <f t="shared" si="6"/>
        <v>-1.1932204078773045E-2</v>
      </c>
      <c r="S55" s="4"/>
      <c r="T55" s="4"/>
      <c r="U55" s="4"/>
      <c r="V55" s="4"/>
    </row>
    <row r="56" spans="1:22" x14ac:dyDescent="0.3">
      <c r="A56" s="1">
        <v>42695</v>
      </c>
      <c r="B56">
        <v>545.1</v>
      </c>
      <c r="C56" s="2">
        <f t="shared" si="0"/>
        <v>-1.0618023414103006E-2</v>
      </c>
      <c r="D56" s="72">
        <f t="shared" si="7"/>
        <v>6.5884485884485917</v>
      </c>
      <c r="E56">
        <v>71.099999999999994</v>
      </c>
      <c r="F56" s="2">
        <f t="shared" si="1"/>
        <v>0</v>
      </c>
      <c r="G56" s="72">
        <f t="shared" si="8"/>
        <v>13.599521817095038</v>
      </c>
      <c r="H56">
        <v>319.3</v>
      </c>
      <c r="I56" s="2">
        <f t="shared" si="2"/>
        <v>-5.4486230381995737E-2</v>
      </c>
      <c r="J56" s="72">
        <f t="shared" si="9"/>
        <v>19.457647775746487</v>
      </c>
      <c r="K56">
        <v>1116.9000000000001</v>
      </c>
      <c r="L56" s="2">
        <f t="shared" si="3"/>
        <v>3.3257782506128875E-2</v>
      </c>
      <c r="M56" s="72">
        <f t="shared" si="10"/>
        <v>28.265215740857897</v>
      </c>
      <c r="N56">
        <v>1617.7</v>
      </c>
      <c r="O56" s="2">
        <f t="shared" si="4"/>
        <v>-1.4318791128442587E-2</v>
      </c>
      <c r="P56" s="72">
        <f t="shared" si="11"/>
        <v>22.670573621683612</v>
      </c>
      <c r="Q56" s="73">
        <f t="shared" si="5"/>
        <v>90.581407543831631</v>
      </c>
      <c r="R56" s="2">
        <f t="shared" si="6"/>
        <v>-6.7058302655299551E-3</v>
      </c>
      <c r="S56" s="4"/>
      <c r="T56" s="4"/>
      <c r="U56" s="4"/>
      <c r="V56" s="4"/>
    </row>
    <row r="57" spans="1:22" x14ac:dyDescent="0.3">
      <c r="A57" s="1">
        <v>42696</v>
      </c>
      <c r="B57">
        <v>550.5</v>
      </c>
      <c r="C57" s="2">
        <f t="shared" si="0"/>
        <v>9.9064391854704059E-3</v>
      </c>
      <c r="D57" s="72">
        <f t="shared" si="7"/>
        <v>6.6537166537166561</v>
      </c>
      <c r="E57">
        <v>70.95</v>
      </c>
      <c r="F57" s="2">
        <f t="shared" si="1"/>
        <v>-2.1097046413500742E-3</v>
      </c>
      <c r="G57" s="72">
        <f t="shared" si="8"/>
        <v>13.570830842797371</v>
      </c>
      <c r="H57">
        <v>324.10000000000002</v>
      </c>
      <c r="I57" s="2">
        <f t="shared" si="2"/>
        <v>1.5032884434700966E-2</v>
      </c>
      <c r="J57" s="72">
        <f t="shared" si="9"/>
        <v>19.750152346130399</v>
      </c>
      <c r="K57">
        <v>1090.95</v>
      </c>
      <c r="L57" s="2">
        <f t="shared" si="3"/>
        <v>-2.3233951114692508E-2</v>
      </c>
      <c r="M57" s="72">
        <f t="shared" si="10"/>
        <v>27.608503100088569</v>
      </c>
      <c r="N57">
        <v>1677.7</v>
      </c>
      <c r="O57" s="2">
        <f t="shared" si="4"/>
        <v>3.7089695246337318E-2</v>
      </c>
      <c r="P57" s="72">
        <f t="shared" si="11"/>
        <v>23.511418288371512</v>
      </c>
      <c r="Q57" s="73">
        <f t="shared" si="5"/>
        <v>91.094621231104512</v>
      </c>
      <c r="R57" s="2">
        <f t="shared" si="6"/>
        <v>5.6657729349649522E-3</v>
      </c>
      <c r="S57" s="4"/>
      <c r="T57" s="4"/>
      <c r="U57" s="4"/>
      <c r="V57" s="4"/>
    </row>
    <row r="58" spans="1:22" x14ac:dyDescent="0.3">
      <c r="A58" s="1">
        <v>42697</v>
      </c>
      <c r="B58">
        <v>552.79999999999995</v>
      </c>
      <c r="C58" s="2">
        <f t="shared" si="0"/>
        <v>4.1780199818346464E-3</v>
      </c>
      <c r="D58" s="72">
        <f t="shared" si="7"/>
        <v>6.6815160148493504</v>
      </c>
      <c r="E58">
        <v>72.900000000000006</v>
      </c>
      <c r="F58" s="2">
        <f t="shared" si="1"/>
        <v>2.748414376321362E-2</v>
      </c>
      <c r="G58" s="72">
        <f t="shared" si="8"/>
        <v>13.943813508667066</v>
      </c>
      <c r="H58">
        <v>324.7</v>
      </c>
      <c r="I58" s="2">
        <f t="shared" si="2"/>
        <v>1.8512804689909679E-3</v>
      </c>
      <c r="J58" s="72">
        <f t="shared" si="9"/>
        <v>19.786715417428386</v>
      </c>
      <c r="K58">
        <v>1111.3</v>
      </c>
      <c r="L58" s="2">
        <f t="shared" si="3"/>
        <v>1.8653467161648063E-2</v>
      </c>
      <c r="M58" s="72">
        <f t="shared" si="10"/>
        <v>28.12349740604833</v>
      </c>
      <c r="N58">
        <v>1702.15</v>
      </c>
      <c r="O58" s="2">
        <f t="shared" si="4"/>
        <v>1.4573523275913436E-2</v>
      </c>
      <c r="P58" s="72">
        <f t="shared" si="11"/>
        <v>23.854062490046832</v>
      </c>
      <c r="Q58" s="73">
        <f t="shared" si="5"/>
        <v>92.389604837039968</v>
      </c>
      <c r="R58" s="2">
        <f t="shared" si="6"/>
        <v>1.4215807568375816E-2</v>
      </c>
      <c r="S58" s="4"/>
      <c r="T58" s="4"/>
      <c r="U58" s="4"/>
      <c r="V58" s="4"/>
    </row>
    <row r="59" spans="1:22" x14ac:dyDescent="0.3">
      <c r="A59" s="1">
        <v>42698</v>
      </c>
      <c r="B59">
        <v>553.65</v>
      </c>
      <c r="C59" s="2">
        <f t="shared" si="0"/>
        <v>1.5376266280753281E-3</v>
      </c>
      <c r="D59" s="72">
        <f t="shared" si="7"/>
        <v>6.6917896917896948</v>
      </c>
      <c r="E59">
        <v>71.45</v>
      </c>
      <c r="F59" s="2">
        <f t="shared" si="1"/>
        <v>-1.9890260631001411E-2</v>
      </c>
      <c r="G59" s="72">
        <f t="shared" si="8"/>
        <v>13.6664674237896</v>
      </c>
      <c r="H59">
        <v>324.45</v>
      </c>
      <c r="I59" s="2">
        <f t="shared" si="2"/>
        <v>-7.6994148444720079E-4</v>
      </c>
      <c r="J59" s="72">
        <f t="shared" si="9"/>
        <v>19.771480804387558</v>
      </c>
      <c r="K59">
        <v>1133.9000000000001</v>
      </c>
      <c r="L59" s="2">
        <f t="shared" si="3"/>
        <v>2.0336542787726231E-2</v>
      </c>
      <c r="M59" s="72">
        <f t="shared" si="10"/>
        <v>28.695432114386939</v>
      </c>
      <c r="N59">
        <v>1722.1</v>
      </c>
      <c r="O59" s="2">
        <f t="shared" si="4"/>
        <v>1.1720471168815694E-2</v>
      </c>
      <c r="P59" s="72">
        <f t="shared" si="11"/>
        <v>24.133643341720553</v>
      </c>
      <c r="Q59" s="73">
        <f t="shared" si="5"/>
        <v>92.958813376074346</v>
      </c>
      <c r="R59" s="2">
        <f t="shared" si="6"/>
        <v>6.1609586926838489E-3</v>
      </c>
      <c r="S59" s="4"/>
      <c r="T59" s="4"/>
      <c r="U59" s="4"/>
      <c r="V59" s="4"/>
    </row>
    <row r="60" spans="1:22" x14ac:dyDescent="0.3">
      <c r="A60" s="1">
        <v>42699</v>
      </c>
      <c r="B60">
        <v>565.04999999999995</v>
      </c>
      <c r="C60" s="2">
        <f t="shared" si="0"/>
        <v>2.0590625846653943E-2</v>
      </c>
      <c r="D60" s="72">
        <f t="shared" si="7"/>
        <v>6.8295778295778318</v>
      </c>
      <c r="E60">
        <v>73.650000000000006</v>
      </c>
      <c r="F60" s="2">
        <f t="shared" si="1"/>
        <v>3.0790762771168767E-2</v>
      </c>
      <c r="G60" s="72">
        <f t="shared" si="8"/>
        <v>14.087268380155411</v>
      </c>
      <c r="H60">
        <v>328.95</v>
      </c>
      <c r="I60" s="2">
        <f t="shared" si="2"/>
        <v>1.3869625520110951E-2</v>
      </c>
      <c r="J60" s="72">
        <f t="shared" si="9"/>
        <v>20.045703839122474</v>
      </c>
      <c r="K60">
        <v>1141.8</v>
      </c>
      <c r="L60" s="2">
        <f t="shared" si="3"/>
        <v>6.9671046829524741E-3</v>
      </c>
      <c r="M60" s="72">
        <f t="shared" si="10"/>
        <v>28.895356193850429</v>
      </c>
      <c r="N60">
        <v>1691.65</v>
      </c>
      <c r="O60" s="2">
        <f t="shared" si="4"/>
        <v>-1.7681900005806717E-2</v>
      </c>
      <c r="P60" s="72">
        <f t="shared" si="11"/>
        <v>23.706914673376449</v>
      </c>
      <c r="Q60" s="73">
        <f t="shared" si="5"/>
        <v>93.564820916082596</v>
      </c>
      <c r="R60" s="2">
        <f t="shared" si="6"/>
        <v>6.5190972001394343E-3</v>
      </c>
      <c r="S60" s="4"/>
      <c r="T60" s="4"/>
      <c r="U60" s="4"/>
      <c r="V60" s="4"/>
    </row>
    <row r="61" spans="1:22" x14ac:dyDescent="0.3">
      <c r="A61" s="1">
        <v>42702</v>
      </c>
      <c r="B61">
        <v>570.54999999999995</v>
      </c>
      <c r="C61" s="2">
        <f t="shared" si="0"/>
        <v>9.7336518892132684E-3</v>
      </c>
      <c r="D61" s="72">
        <f t="shared" si="7"/>
        <v>6.8960545627212309</v>
      </c>
      <c r="E61">
        <v>75.8</v>
      </c>
      <c r="F61" s="2">
        <f t="shared" si="1"/>
        <v>2.9192124915139006E-2</v>
      </c>
      <c r="G61" s="72">
        <f t="shared" si="8"/>
        <v>14.498505678421996</v>
      </c>
      <c r="H61">
        <v>328.2</v>
      </c>
      <c r="I61" s="2">
        <f t="shared" si="2"/>
        <v>-2.2799817601458772E-3</v>
      </c>
      <c r="J61" s="72">
        <f t="shared" si="9"/>
        <v>19.999999999999989</v>
      </c>
      <c r="K61">
        <v>1130.5</v>
      </c>
      <c r="L61" s="2">
        <f t="shared" si="3"/>
        <v>-9.896654405324834E-3</v>
      </c>
      <c r="M61" s="72">
        <f t="shared" si="10"/>
        <v>28.609388839681127</v>
      </c>
      <c r="N61">
        <v>1692.15</v>
      </c>
      <c r="O61" s="2">
        <f t="shared" si="4"/>
        <v>2.9556941447705931E-4</v>
      </c>
      <c r="P61" s="72">
        <f t="shared" si="11"/>
        <v>23.713921712265517</v>
      </c>
      <c r="Q61" s="73">
        <f t="shared" si="5"/>
        <v>93.717870793089858</v>
      </c>
      <c r="R61" s="2">
        <f t="shared" si="6"/>
        <v>1.6357630518475386E-3</v>
      </c>
      <c r="S61" s="4"/>
      <c r="T61" s="4"/>
      <c r="U61" s="4"/>
      <c r="V61" s="4"/>
    </row>
    <row r="62" spans="1:22" x14ac:dyDescent="0.3">
      <c r="A62" s="1">
        <v>42703</v>
      </c>
      <c r="B62">
        <v>569.15</v>
      </c>
      <c r="C62" s="2">
        <f t="shared" si="0"/>
        <v>-2.4537726754885192E-3</v>
      </c>
      <c r="D62" s="72">
        <f t="shared" si="7"/>
        <v>6.8791332124665479</v>
      </c>
      <c r="E62">
        <v>79.25</v>
      </c>
      <c r="F62" s="2">
        <f t="shared" si="1"/>
        <v>4.5514511873350871E-2</v>
      </c>
      <c r="G62" s="72">
        <f t="shared" si="8"/>
        <v>15.158398087268379</v>
      </c>
      <c r="H62">
        <v>334.9</v>
      </c>
      <c r="I62" s="2">
        <f t="shared" si="2"/>
        <v>2.0414381474710419E-2</v>
      </c>
      <c r="J62" s="72">
        <f t="shared" si="9"/>
        <v>20.408287629494197</v>
      </c>
      <c r="K62">
        <v>1141.0999999999999</v>
      </c>
      <c r="L62" s="2">
        <f t="shared" si="3"/>
        <v>9.3763821318000318E-3</v>
      </c>
      <c r="M62" s="72">
        <f t="shared" si="10"/>
        <v>28.877641401999234</v>
      </c>
      <c r="N62">
        <v>1712.1</v>
      </c>
      <c r="O62" s="2">
        <f t="shared" si="4"/>
        <v>1.1789734952575071E-2</v>
      </c>
      <c r="P62" s="72">
        <f t="shared" si="11"/>
        <v>23.993502563939241</v>
      </c>
      <c r="Q62" s="73">
        <f t="shared" si="5"/>
        <v>95.316962895167592</v>
      </c>
      <c r="R62" s="2">
        <f t="shared" si="6"/>
        <v>1.7062830050932343E-2</v>
      </c>
      <c r="S62" s="4"/>
      <c r="T62" s="4"/>
      <c r="U62" s="4"/>
      <c r="V62" s="4"/>
    </row>
    <row r="63" spans="1:22" x14ac:dyDescent="0.3">
      <c r="A63" s="1">
        <v>42704</v>
      </c>
      <c r="B63">
        <v>566.6</v>
      </c>
      <c r="C63" s="2">
        <f t="shared" si="0"/>
        <v>-4.4803654572607154E-3</v>
      </c>
      <c r="D63" s="72">
        <f t="shared" si="7"/>
        <v>6.8483121816455181</v>
      </c>
      <c r="E63">
        <v>77.45</v>
      </c>
      <c r="F63" s="2">
        <f t="shared" si="1"/>
        <v>-2.2712933753943232E-2</v>
      </c>
      <c r="G63" s="72">
        <f t="shared" si="8"/>
        <v>14.814106395696353</v>
      </c>
      <c r="H63">
        <v>339.8</v>
      </c>
      <c r="I63" s="2">
        <f t="shared" si="2"/>
        <v>1.4631233203941552E-2</v>
      </c>
      <c r="J63" s="72">
        <f t="shared" si="9"/>
        <v>20.706886045094443</v>
      </c>
      <c r="K63">
        <v>1149.25</v>
      </c>
      <c r="L63" s="2">
        <f t="shared" si="3"/>
        <v>7.1422311804401062E-3</v>
      </c>
      <c r="M63" s="72">
        <f t="shared" si="10"/>
        <v>29.08389219283816</v>
      </c>
      <c r="N63">
        <v>1699.85</v>
      </c>
      <c r="O63" s="2">
        <f t="shared" si="4"/>
        <v>-7.1549559021085729E-3</v>
      </c>
      <c r="P63" s="72">
        <f t="shared" si="11"/>
        <v>23.821830111157126</v>
      </c>
      <c r="Q63" s="73">
        <f t="shared" si="5"/>
        <v>95.275026926431607</v>
      </c>
      <c r="R63" s="2">
        <f t="shared" si="6"/>
        <v>-4.3996333351603578E-4</v>
      </c>
      <c r="S63" s="4"/>
      <c r="T63" s="4"/>
      <c r="U63" s="4"/>
      <c r="V63" s="4"/>
    </row>
    <row r="64" spans="1:22" x14ac:dyDescent="0.3">
      <c r="A64" s="1">
        <v>42705</v>
      </c>
      <c r="B64">
        <v>568.20000000000005</v>
      </c>
      <c r="C64" s="2">
        <f t="shared" si="0"/>
        <v>2.8238616307800779E-3</v>
      </c>
      <c r="D64" s="72">
        <f t="shared" si="7"/>
        <v>6.8676508676508705</v>
      </c>
      <c r="E64">
        <v>72.8</v>
      </c>
      <c r="F64" s="2">
        <f t="shared" si="1"/>
        <v>-6.0038734667527516E-2</v>
      </c>
      <c r="G64" s="72">
        <f t="shared" si="8"/>
        <v>13.924686192468616</v>
      </c>
      <c r="H64">
        <v>334.45</v>
      </c>
      <c r="I64" s="2">
        <f t="shared" si="2"/>
        <v>-1.574455562095356E-2</v>
      </c>
      <c r="J64" s="72">
        <f t="shared" si="9"/>
        <v>20.380865326020707</v>
      </c>
      <c r="K64">
        <v>1132.55</v>
      </c>
      <c r="L64" s="2">
        <f t="shared" si="3"/>
        <v>-1.4531216010441605E-2</v>
      </c>
      <c r="M64" s="72">
        <f t="shared" si="10"/>
        <v>28.661267872959634</v>
      </c>
      <c r="N64">
        <v>1679.1</v>
      </c>
      <c r="O64" s="2">
        <f t="shared" si="4"/>
        <v>-1.220695943759742E-2</v>
      </c>
      <c r="P64" s="72">
        <f t="shared" si="11"/>
        <v>23.531037997260896</v>
      </c>
      <c r="Q64" s="73">
        <f t="shared" si="5"/>
        <v>93.365508256360712</v>
      </c>
      <c r="R64" s="2">
        <f t="shared" si="6"/>
        <v>-2.0042174026834614E-2</v>
      </c>
      <c r="S64" s="4"/>
      <c r="T64" s="4"/>
      <c r="U64" s="4"/>
      <c r="V64" s="4"/>
    </row>
    <row r="65" spans="1:22" x14ac:dyDescent="0.3">
      <c r="A65" s="1">
        <v>42706</v>
      </c>
      <c r="B65">
        <v>571.20000000000005</v>
      </c>
      <c r="C65" s="2">
        <f t="shared" si="0"/>
        <v>5.2798310454065245E-3</v>
      </c>
      <c r="D65" s="72">
        <f t="shared" si="7"/>
        <v>6.9039109039109068</v>
      </c>
      <c r="E65">
        <v>73.45</v>
      </c>
      <c r="F65" s="2">
        <f t="shared" si="1"/>
        <v>8.9285714285713969E-3</v>
      </c>
      <c r="G65" s="72">
        <f t="shared" si="8"/>
        <v>14.049013747758515</v>
      </c>
      <c r="H65">
        <v>329.05</v>
      </c>
      <c r="I65" s="2">
        <f t="shared" si="2"/>
        <v>-1.6145911197488316E-2</v>
      </c>
      <c r="J65" s="72">
        <f t="shared" si="9"/>
        <v>20.051797684338808</v>
      </c>
      <c r="K65">
        <v>1099.8</v>
      </c>
      <c r="L65" s="2">
        <f t="shared" si="3"/>
        <v>-2.8917045605050595E-2</v>
      </c>
      <c r="M65" s="72">
        <f t="shared" si="10"/>
        <v>27.832468682778689</v>
      </c>
      <c r="N65">
        <v>1679.7</v>
      </c>
      <c r="O65" s="2">
        <f t="shared" si="4"/>
        <v>3.5733428622486407E-4</v>
      </c>
      <c r="P65" s="72">
        <f t="shared" si="11"/>
        <v>23.539446443927776</v>
      </c>
      <c r="Q65" s="73">
        <f t="shared" si="5"/>
        <v>92.376637462714683</v>
      </c>
      <c r="R65" s="2">
        <f t="shared" si="6"/>
        <v>-1.0591393032754803E-2</v>
      </c>
      <c r="S65" s="4"/>
      <c r="T65" s="4"/>
      <c r="U65" s="4"/>
      <c r="V65" s="4"/>
    </row>
    <row r="66" spans="1:22" x14ac:dyDescent="0.3">
      <c r="A66" s="1">
        <v>42709</v>
      </c>
      <c r="B66">
        <v>573</v>
      </c>
      <c r="C66" s="2">
        <f t="shared" si="0"/>
        <v>3.1512605042016695E-3</v>
      </c>
      <c r="D66" s="72">
        <f t="shared" si="7"/>
        <v>6.9256669256669285</v>
      </c>
      <c r="E66">
        <v>72.650000000000006</v>
      </c>
      <c r="F66" s="2">
        <f t="shared" si="1"/>
        <v>-1.0891763104152408E-2</v>
      </c>
      <c r="G66" s="72">
        <f t="shared" si="8"/>
        <v>13.895995218170949</v>
      </c>
      <c r="H66">
        <v>329.75</v>
      </c>
      <c r="I66" s="2">
        <f t="shared" si="2"/>
        <v>2.1273362710834132E-3</v>
      </c>
      <c r="J66" s="72">
        <f t="shared" si="9"/>
        <v>20.09445460085313</v>
      </c>
      <c r="K66">
        <v>1069.0999999999999</v>
      </c>
      <c r="L66" s="2">
        <f t="shared" si="3"/>
        <v>-2.7914166212038571E-2</v>
      </c>
      <c r="M66" s="72">
        <f t="shared" si="10"/>
        <v>27.055548525876247</v>
      </c>
      <c r="N66">
        <v>1702.95</v>
      </c>
      <c r="O66" s="2">
        <f t="shared" si="4"/>
        <v>1.3841757456688697E-2</v>
      </c>
      <c r="P66" s="72">
        <f t="shared" si="11"/>
        <v>23.865273752269339</v>
      </c>
      <c r="Q66" s="73">
        <f t="shared" si="5"/>
        <v>91.836939022836589</v>
      </c>
      <c r="R66" s="2">
        <f t="shared" si="6"/>
        <v>-5.842369398820435E-3</v>
      </c>
      <c r="S66" s="4"/>
      <c r="T66" s="4"/>
      <c r="U66" s="4"/>
      <c r="V66" s="4"/>
    </row>
    <row r="67" spans="1:22" x14ac:dyDescent="0.3">
      <c r="A67" s="1">
        <v>42710</v>
      </c>
      <c r="B67">
        <v>574.85</v>
      </c>
      <c r="C67" s="2">
        <f t="shared" si="0"/>
        <v>3.2286212914485191E-3</v>
      </c>
      <c r="D67" s="72">
        <f t="shared" si="7"/>
        <v>6.9480272813606172</v>
      </c>
      <c r="E67">
        <v>74.400000000000006</v>
      </c>
      <c r="F67" s="2">
        <f t="shared" si="1"/>
        <v>2.4088093599449412E-2</v>
      </c>
      <c r="G67" s="72">
        <f t="shared" si="8"/>
        <v>14.230723251643752</v>
      </c>
      <c r="H67">
        <v>325.05</v>
      </c>
      <c r="I67" s="2">
        <f t="shared" si="2"/>
        <v>-1.4253222137983301E-2</v>
      </c>
      <c r="J67" s="72">
        <f t="shared" si="9"/>
        <v>19.808043875685549</v>
      </c>
      <c r="K67">
        <v>1085.2</v>
      </c>
      <c r="L67" s="2">
        <f t="shared" si="3"/>
        <v>1.505939575343751E-2</v>
      </c>
      <c r="M67" s="72">
        <f t="shared" si="10"/>
        <v>27.462988738453749</v>
      </c>
      <c r="N67">
        <v>1690.8</v>
      </c>
      <c r="O67" s="2">
        <f t="shared" si="4"/>
        <v>-7.1346780586629688E-3</v>
      </c>
      <c r="P67" s="72">
        <f t="shared" si="11"/>
        <v>23.695002707265036</v>
      </c>
      <c r="Q67" s="73">
        <f t="shared" si="5"/>
        <v>92.144785854408696</v>
      </c>
      <c r="R67" s="2">
        <f t="shared" si="6"/>
        <v>3.3521024856408843E-3</v>
      </c>
      <c r="S67" s="4"/>
      <c r="T67" s="4"/>
      <c r="U67" s="4"/>
      <c r="V67" s="4"/>
    </row>
    <row r="68" spans="1:22" x14ac:dyDescent="0.3">
      <c r="A68" s="1">
        <v>42711</v>
      </c>
      <c r="B68">
        <v>570.85</v>
      </c>
      <c r="C68" s="2">
        <f t="shared" si="0"/>
        <v>-6.9583369574671705E-3</v>
      </c>
      <c r="D68" s="72">
        <f t="shared" si="7"/>
        <v>6.8996805663472358</v>
      </c>
      <c r="E68">
        <v>75.45</v>
      </c>
      <c r="F68" s="2">
        <f t="shared" si="1"/>
        <v>1.4112903225806495E-2</v>
      </c>
      <c r="G68" s="72">
        <f t="shared" si="8"/>
        <v>14.431560071727436</v>
      </c>
      <c r="H68">
        <v>318.8</v>
      </c>
      <c r="I68" s="2">
        <f t="shared" si="2"/>
        <v>-1.9227811105983705E-2</v>
      </c>
      <c r="J68" s="72">
        <f t="shared" si="9"/>
        <v>19.427178549664831</v>
      </c>
      <c r="K68">
        <v>1080.6500000000001</v>
      </c>
      <c r="L68" s="2">
        <f t="shared" si="3"/>
        <v>-4.1927755252487708E-3</v>
      </c>
      <c r="M68" s="72">
        <f t="shared" si="10"/>
        <v>27.347842591420978</v>
      </c>
      <c r="N68">
        <v>1675.25</v>
      </c>
      <c r="O68" s="2">
        <f t="shared" si="4"/>
        <v>-9.196829903004522E-3</v>
      </c>
      <c r="P68" s="72">
        <f t="shared" si="11"/>
        <v>23.477083797815087</v>
      </c>
      <c r="Q68" s="73">
        <f t="shared" si="5"/>
        <v>91.583345576975574</v>
      </c>
      <c r="R68" s="2">
        <f t="shared" si="6"/>
        <v>-6.0930227600747289E-3</v>
      </c>
      <c r="S68" s="4"/>
      <c r="T68" s="4"/>
      <c r="U68" s="4"/>
      <c r="V68" s="4"/>
    </row>
    <row r="69" spans="1:22" x14ac:dyDescent="0.3">
      <c r="A69" s="1">
        <v>42712</v>
      </c>
      <c r="B69">
        <v>582.75</v>
      </c>
      <c r="C69" s="2">
        <f t="shared" si="0"/>
        <v>2.0846106683016563E-2</v>
      </c>
      <c r="D69" s="72">
        <f t="shared" si="7"/>
        <v>7.0435120435120462</v>
      </c>
      <c r="E69">
        <v>76.650000000000006</v>
      </c>
      <c r="F69" s="2">
        <f t="shared" si="1"/>
        <v>1.5904572564612307E-2</v>
      </c>
      <c r="G69" s="72">
        <f t="shared" si="8"/>
        <v>14.661087866108787</v>
      </c>
      <c r="H69">
        <v>328.8</v>
      </c>
      <c r="I69" s="2">
        <f t="shared" si="2"/>
        <v>3.1367628607277265E-2</v>
      </c>
      <c r="J69" s="72">
        <f t="shared" si="9"/>
        <v>20.03656307129798</v>
      </c>
      <c r="K69">
        <v>1101.5</v>
      </c>
      <c r="L69" s="2">
        <f t="shared" si="3"/>
        <v>1.929394345995461E-2</v>
      </c>
      <c r="M69" s="72">
        <f t="shared" si="10"/>
        <v>27.875490320131593</v>
      </c>
      <c r="N69">
        <v>1680.45</v>
      </c>
      <c r="O69" s="2">
        <f t="shared" si="4"/>
        <v>3.1040143262199837E-3</v>
      </c>
      <c r="P69" s="72">
        <f t="shared" si="11"/>
        <v>23.549957002261372</v>
      </c>
      <c r="Q69" s="73">
        <f t="shared" si="5"/>
        <v>93.166610303311785</v>
      </c>
      <c r="R69" s="2">
        <f t="shared" si="6"/>
        <v>1.728769260788221E-2</v>
      </c>
      <c r="S69" s="4"/>
      <c r="T69" s="4"/>
      <c r="U69" s="4"/>
      <c r="V69" s="4"/>
    </row>
    <row r="70" spans="1:22" x14ac:dyDescent="0.3">
      <c r="A70" s="1">
        <v>42713</v>
      </c>
      <c r="B70">
        <v>578.9</v>
      </c>
      <c r="C70" s="2">
        <f t="shared" ref="C70:C130" si="12">B70/B69-1</f>
        <v>-6.6066066066066131E-3</v>
      </c>
      <c r="D70" s="72">
        <f t="shared" si="7"/>
        <v>6.9969783303116664</v>
      </c>
      <c r="E70">
        <v>76.8</v>
      </c>
      <c r="F70" s="2">
        <f t="shared" ref="F70:F130" si="13">E70/E69-1</f>
        <v>1.9569471624265589E-3</v>
      </c>
      <c r="G70" s="72">
        <f t="shared" si="8"/>
        <v>14.689778840406454</v>
      </c>
      <c r="H70">
        <v>333.6</v>
      </c>
      <c r="I70" s="2">
        <f t="shared" ref="I70:I130" si="14">H70/H69-1</f>
        <v>1.4598540145985384E-2</v>
      </c>
      <c r="J70" s="72">
        <f t="shared" si="9"/>
        <v>20.329067641681892</v>
      </c>
      <c r="K70">
        <v>1107.3</v>
      </c>
      <c r="L70" s="2">
        <f t="shared" ref="L70:L130" si="15">K70/K69-1</f>
        <v>5.2655469813889244E-3</v>
      </c>
      <c r="M70" s="72">
        <f t="shared" si="10"/>
        <v>28.0222700240415</v>
      </c>
      <c r="N70">
        <v>1675.35</v>
      </c>
      <c r="O70" s="2">
        <f t="shared" ref="O70:O130" si="16">N70/N69-1</f>
        <v>-3.0349013657057222E-3</v>
      </c>
      <c r="P70" s="72">
        <f t="shared" si="11"/>
        <v>23.4784852055929</v>
      </c>
      <c r="Q70" s="73">
        <f t="shared" ref="Q70:Q130" si="17">D70+G70+J70+M70+P70</f>
        <v>93.51658004203442</v>
      </c>
      <c r="R70" s="2">
        <f t="shared" ref="R70:R130" si="18">Q70/Q69-1</f>
        <v>3.7563858723987931E-3</v>
      </c>
      <c r="S70" s="4"/>
      <c r="T70" s="4"/>
      <c r="U70" s="4"/>
      <c r="V70" s="4"/>
    </row>
    <row r="71" spans="1:22" x14ac:dyDescent="0.3">
      <c r="A71" s="1">
        <v>42716</v>
      </c>
      <c r="B71">
        <v>574.79999999999995</v>
      </c>
      <c r="C71" s="2">
        <f t="shared" si="12"/>
        <v>-7.0823976507169428E-3</v>
      </c>
      <c r="D71" s="72">
        <f t="shared" ref="D71:D130" si="19">D70*(1+C71)</f>
        <v>6.9474229474229494</v>
      </c>
      <c r="E71">
        <v>75.599999999999994</v>
      </c>
      <c r="F71" s="2">
        <f t="shared" si="13"/>
        <v>-1.5625E-2</v>
      </c>
      <c r="G71" s="72">
        <f t="shared" ref="G71:G130" si="20">G70*(1+F71)</f>
        <v>14.460251046025103</v>
      </c>
      <c r="H71">
        <v>335.5</v>
      </c>
      <c r="I71" s="2">
        <f t="shared" si="14"/>
        <v>5.6954436450837864E-3</v>
      </c>
      <c r="J71" s="72">
        <f t="shared" ref="J71:J130" si="21">J70*(1+I71)</f>
        <v>20.444850700792188</v>
      </c>
      <c r="K71">
        <v>1098.9000000000001</v>
      </c>
      <c r="L71" s="2">
        <f t="shared" si="15"/>
        <v>-7.5860200487671836E-3</v>
      </c>
      <c r="M71" s="72">
        <f t="shared" ref="M71:M130" si="22">M70*(1+L71)</f>
        <v>27.809692521827152</v>
      </c>
      <c r="N71">
        <v>1623.95</v>
      </c>
      <c r="O71" s="2">
        <f t="shared" si="16"/>
        <v>-3.0680156385232804E-2</v>
      </c>
      <c r="P71" s="72">
        <f t="shared" ref="P71:P130" si="23">P70*(1+O71)</f>
        <v>22.758161607796936</v>
      </c>
      <c r="Q71" s="73">
        <f t="shared" si="17"/>
        <v>92.42037882386434</v>
      </c>
      <c r="R71" s="2">
        <f t="shared" si="18"/>
        <v>-1.1721998576908477E-2</v>
      </c>
      <c r="S71" s="4"/>
      <c r="T71" s="4"/>
      <c r="U71" s="4"/>
      <c r="V71" s="4"/>
    </row>
    <row r="72" spans="1:22" x14ac:dyDescent="0.3">
      <c r="A72" s="1">
        <v>42717</v>
      </c>
      <c r="B72">
        <v>578.85</v>
      </c>
      <c r="C72" s="2">
        <f t="shared" si="12"/>
        <v>7.0459290187891988E-3</v>
      </c>
      <c r="D72" s="72">
        <f t="shared" si="19"/>
        <v>6.9963739963739986</v>
      </c>
      <c r="E72">
        <v>77.05</v>
      </c>
      <c r="F72" s="2">
        <f t="shared" si="13"/>
        <v>1.9179894179894186E-2</v>
      </c>
      <c r="G72" s="72">
        <f t="shared" si="20"/>
        <v>14.73759713090257</v>
      </c>
      <c r="H72">
        <v>326.8</v>
      </c>
      <c r="I72" s="2">
        <f t="shared" si="14"/>
        <v>-2.5931445603576742E-2</v>
      </c>
      <c r="J72" s="72">
        <f t="shared" si="21"/>
        <v>19.914686166971347</v>
      </c>
      <c r="K72">
        <v>1097.5</v>
      </c>
      <c r="L72" s="2">
        <f t="shared" si="15"/>
        <v>-1.2740012740013462E-3</v>
      </c>
      <c r="M72" s="72">
        <f t="shared" si="22"/>
        <v>27.77426293812476</v>
      </c>
      <c r="N72">
        <v>1639.75</v>
      </c>
      <c r="O72" s="2">
        <f t="shared" si="16"/>
        <v>9.7293635887805152E-3</v>
      </c>
      <c r="P72" s="72">
        <f t="shared" si="23"/>
        <v>22.979584036691417</v>
      </c>
      <c r="Q72" s="73">
        <f t="shared" si="17"/>
        <v>92.402504269064096</v>
      </c>
      <c r="R72" s="2">
        <f t="shared" si="18"/>
        <v>-1.9340490731278859E-4</v>
      </c>
      <c r="S72" s="4"/>
      <c r="T72" s="4"/>
      <c r="U72" s="4"/>
      <c r="V72" s="4"/>
    </row>
    <row r="73" spans="1:22" x14ac:dyDescent="0.3">
      <c r="A73" s="1">
        <v>42718</v>
      </c>
      <c r="B73">
        <v>568</v>
      </c>
      <c r="C73" s="2">
        <f t="shared" si="12"/>
        <v>-1.8744061501252518E-2</v>
      </c>
      <c r="D73" s="72">
        <f t="shared" si="19"/>
        <v>6.8652335319002002</v>
      </c>
      <c r="E73">
        <v>77.150000000000006</v>
      </c>
      <c r="F73" s="2">
        <f t="shared" si="13"/>
        <v>1.2978585334200154E-3</v>
      </c>
      <c r="G73" s="72">
        <f t="shared" si="20"/>
        <v>14.756724447101018</v>
      </c>
      <c r="H73">
        <v>332.95</v>
      </c>
      <c r="I73" s="2">
        <f t="shared" si="14"/>
        <v>1.8818849449204311E-2</v>
      </c>
      <c r="J73" s="72">
        <f t="shared" si="21"/>
        <v>20.28945764777573</v>
      </c>
      <c r="K73">
        <v>1092.75</v>
      </c>
      <c r="L73" s="2">
        <f t="shared" si="15"/>
        <v>-4.3280182232345865E-3</v>
      </c>
      <c r="M73" s="72">
        <f t="shared" si="22"/>
        <v>27.654055421991647</v>
      </c>
      <c r="N73">
        <v>1609.35</v>
      </c>
      <c r="O73" s="2">
        <f t="shared" si="16"/>
        <v>-1.8539411495654856E-2</v>
      </c>
      <c r="P73" s="72">
        <f t="shared" si="23"/>
        <v>22.553556072236212</v>
      </c>
      <c r="Q73" s="73">
        <f t="shared" si="17"/>
        <v>92.119027121004791</v>
      </c>
      <c r="R73" s="2">
        <f t="shared" si="18"/>
        <v>-3.0678513564291743E-3</v>
      </c>
      <c r="S73" s="4"/>
      <c r="T73" s="4"/>
      <c r="U73" s="4"/>
      <c r="V73" s="4"/>
    </row>
    <row r="74" spans="1:22" x14ac:dyDescent="0.3">
      <c r="A74" s="1">
        <v>42719</v>
      </c>
      <c r="B74">
        <v>563.15</v>
      </c>
      <c r="C74" s="2">
        <f t="shared" si="12"/>
        <v>-8.5387323943661997E-3</v>
      </c>
      <c r="D74" s="72">
        <f t="shared" si="19"/>
        <v>6.8066131399464753</v>
      </c>
      <c r="E74">
        <v>76.95</v>
      </c>
      <c r="F74" s="2">
        <f t="shared" si="13"/>
        <v>-2.5923525599481634E-3</v>
      </c>
      <c r="G74" s="72">
        <f t="shared" si="20"/>
        <v>14.718469814704125</v>
      </c>
      <c r="H74">
        <v>348.5</v>
      </c>
      <c r="I74" s="2">
        <f t="shared" si="14"/>
        <v>4.670370926565548E-2</v>
      </c>
      <c r="J74" s="72">
        <f t="shared" si="21"/>
        <v>21.237050578915277</v>
      </c>
      <c r="K74">
        <v>1092.4000000000001</v>
      </c>
      <c r="L74" s="2">
        <f t="shared" si="15"/>
        <v>-3.2029283916712448E-4</v>
      </c>
      <c r="M74" s="72">
        <f t="shared" si="22"/>
        <v>27.645198026066051</v>
      </c>
      <c r="N74">
        <v>1632.6</v>
      </c>
      <c r="O74" s="2">
        <f t="shared" si="16"/>
        <v>1.4446826358467613E-2</v>
      </c>
      <c r="P74" s="72">
        <f t="shared" si="23"/>
        <v>22.879383380577771</v>
      </c>
      <c r="Q74" s="73">
        <f t="shared" si="17"/>
        <v>93.286714940209691</v>
      </c>
      <c r="R74" s="2">
        <f t="shared" si="18"/>
        <v>1.2675859219301699E-2</v>
      </c>
      <c r="S74" s="4"/>
      <c r="T74" s="4"/>
      <c r="U74" s="4"/>
      <c r="V74" s="4"/>
    </row>
    <row r="75" spans="1:22" x14ac:dyDescent="0.3">
      <c r="A75" s="1">
        <v>42720</v>
      </c>
      <c r="B75">
        <v>566.20000000000005</v>
      </c>
      <c r="C75" s="2">
        <f t="shared" si="12"/>
        <v>5.4159637751931555E-3</v>
      </c>
      <c r="D75" s="72">
        <f t="shared" si="19"/>
        <v>6.8434775101441794</v>
      </c>
      <c r="E75">
        <v>76.2</v>
      </c>
      <c r="F75" s="2">
        <f t="shared" si="13"/>
        <v>-9.74658869395717E-3</v>
      </c>
      <c r="G75" s="72">
        <f t="shared" si="20"/>
        <v>14.575014943215781</v>
      </c>
      <c r="H75">
        <v>355.25</v>
      </c>
      <c r="I75" s="2">
        <f t="shared" si="14"/>
        <v>1.9368723098995622E-2</v>
      </c>
      <c r="J75" s="72">
        <f t="shared" si="21"/>
        <v>21.648385131017651</v>
      </c>
      <c r="K75">
        <v>1079.8499999999999</v>
      </c>
      <c r="L75" s="2">
        <f t="shared" si="15"/>
        <v>-1.1488465763456746E-2</v>
      </c>
      <c r="M75" s="72">
        <f t="shared" si="22"/>
        <v>27.327597115019611</v>
      </c>
      <c r="N75">
        <v>1601.95</v>
      </c>
      <c r="O75" s="2">
        <f t="shared" si="16"/>
        <v>-1.8773735146392134E-2</v>
      </c>
      <c r="P75" s="72">
        <f t="shared" si="23"/>
        <v>22.449851896678037</v>
      </c>
      <c r="Q75" s="73">
        <f t="shared" si="17"/>
        <v>92.844326596075263</v>
      </c>
      <c r="R75" s="2">
        <f t="shared" si="18"/>
        <v>-4.742243784851552E-3</v>
      </c>
      <c r="S75" s="4"/>
      <c r="T75" s="4"/>
      <c r="U75" s="4"/>
      <c r="V75" s="4"/>
    </row>
    <row r="76" spans="1:22" x14ac:dyDescent="0.3">
      <c r="A76" s="1">
        <v>42723</v>
      </c>
      <c r="B76">
        <v>569.15</v>
      </c>
      <c r="C76" s="2">
        <f t="shared" si="12"/>
        <v>5.2101730837159632E-3</v>
      </c>
      <c r="D76" s="72">
        <f t="shared" si="19"/>
        <v>6.8791332124665479</v>
      </c>
      <c r="E76">
        <v>76.400000000000006</v>
      </c>
      <c r="F76" s="2">
        <f t="shared" si="13"/>
        <v>2.624671916010568E-3</v>
      </c>
      <c r="G76" s="72">
        <f t="shared" si="20"/>
        <v>14.613269575612673</v>
      </c>
      <c r="H76">
        <v>346.4</v>
      </c>
      <c r="I76" s="2">
        <f t="shared" si="14"/>
        <v>-2.4912033779028953E-2</v>
      </c>
      <c r="J76" s="72">
        <f t="shared" si="21"/>
        <v>21.109079829372313</v>
      </c>
      <c r="K76">
        <v>1080.6500000000001</v>
      </c>
      <c r="L76" s="2">
        <f t="shared" si="15"/>
        <v>7.4084363569038025E-4</v>
      </c>
      <c r="M76" s="72">
        <f t="shared" si="22"/>
        <v>27.347842591420985</v>
      </c>
      <c r="N76">
        <v>1632.8</v>
      </c>
      <c r="O76" s="2">
        <f t="shared" si="16"/>
        <v>1.9257779581135503E-2</v>
      </c>
      <c r="P76" s="72">
        <f t="shared" si="23"/>
        <v>22.8821861961334</v>
      </c>
      <c r="Q76" s="73">
        <f t="shared" si="17"/>
        <v>92.831511405005926</v>
      </c>
      <c r="R76" s="2">
        <f t="shared" si="18"/>
        <v>-1.3802880088831238E-4</v>
      </c>
      <c r="S76" s="4"/>
      <c r="T76" s="4"/>
      <c r="U76" s="4"/>
      <c r="V76" s="4"/>
    </row>
    <row r="77" spans="1:22" x14ac:dyDescent="0.3">
      <c r="A77" s="1">
        <v>42724</v>
      </c>
      <c r="B77">
        <v>563.1</v>
      </c>
      <c r="C77" s="2">
        <f t="shared" si="12"/>
        <v>-1.0629886673108935E-2</v>
      </c>
      <c r="D77" s="72">
        <f t="shared" si="19"/>
        <v>6.8060088060088084</v>
      </c>
      <c r="E77">
        <v>73.25</v>
      </c>
      <c r="F77" s="2">
        <f t="shared" si="13"/>
        <v>-4.123036649214662E-2</v>
      </c>
      <c r="G77" s="72">
        <f t="shared" si="20"/>
        <v>14.010759115361626</v>
      </c>
      <c r="H77">
        <v>345</v>
      </c>
      <c r="I77" s="2">
        <f t="shared" si="14"/>
        <v>-4.041570438799047E-3</v>
      </c>
      <c r="J77" s="72">
        <f t="shared" si="21"/>
        <v>21.023765996343673</v>
      </c>
      <c r="K77">
        <v>1076.5999999999999</v>
      </c>
      <c r="L77" s="2">
        <f t="shared" si="15"/>
        <v>-3.7477444130848969E-3</v>
      </c>
      <c r="M77" s="72">
        <f t="shared" si="22"/>
        <v>27.245349867139062</v>
      </c>
      <c r="N77">
        <v>1632</v>
      </c>
      <c r="O77" s="2">
        <f t="shared" si="16"/>
        <v>-4.8995590396860855E-4</v>
      </c>
      <c r="P77" s="72">
        <f t="shared" si="23"/>
        <v>22.870974933910894</v>
      </c>
      <c r="Q77" s="73">
        <f t="shared" si="17"/>
        <v>91.956858718764067</v>
      </c>
      <c r="R77" s="2">
        <f t="shared" si="18"/>
        <v>-9.4219373680766161E-3</v>
      </c>
      <c r="S77" s="4"/>
      <c r="T77" s="4"/>
      <c r="U77" s="4"/>
      <c r="V77" s="4"/>
    </row>
    <row r="78" spans="1:22" x14ac:dyDescent="0.3">
      <c r="A78" s="1">
        <v>42725</v>
      </c>
      <c r="B78">
        <v>562.79999999999995</v>
      </c>
      <c r="C78" s="2">
        <f t="shared" si="12"/>
        <v>-5.3276505061283785E-4</v>
      </c>
      <c r="D78" s="72">
        <f t="shared" si="19"/>
        <v>6.8023828023828035</v>
      </c>
      <c r="E78">
        <v>72.75</v>
      </c>
      <c r="F78" s="2">
        <f t="shared" si="13"/>
        <v>-6.8259385665528916E-3</v>
      </c>
      <c r="G78" s="72">
        <f t="shared" si="20"/>
        <v>13.915122534369397</v>
      </c>
      <c r="H78">
        <v>340</v>
      </c>
      <c r="I78" s="2">
        <f t="shared" si="14"/>
        <v>-1.4492753623188359E-2</v>
      </c>
      <c r="J78" s="72">
        <f t="shared" si="21"/>
        <v>20.7190737355271</v>
      </c>
      <c r="K78">
        <v>1051.9000000000001</v>
      </c>
      <c r="L78" s="2">
        <f t="shared" si="15"/>
        <v>-2.2942597064833592E-2</v>
      </c>
      <c r="M78" s="72">
        <f t="shared" si="22"/>
        <v>26.620270783246873</v>
      </c>
      <c r="N78">
        <v>1639.85</v>
      </c>
      <c r="O78" s="2">
        <f t="shared" si="16"/>
        <v>4.8100490196076873E-3</v>
      </c>
      <c r="P78" s="72">
        <f t="shared" si="23"/>
        <v>22.980985444469223</v>
      </c>
      <c r="Q78" s="73">
        <f t="shared" si="17"/>
        <v>91.037835299995393</v>
      </c>
      <c r="R78" s="2">
        <f t="shared" si="18"/>
        <v>-9.9940714762709604E-3</v>
      </c>
      <c r="S78" s="4"/>
      <c r="T78" s="4"/>
      <c r="U78" s="4"/>
      <c r="V78" s="4"/>
    </row>
    <row r="79" spans="1:22" x14ac:dyDescent="0.3">
      <c r="A79" s="1">
        <v>42726</v>
      </c>
      <c r="B79">
        <v>561.4</v>
      </c>
      <c r="C79" s="2">
        <f t="shared" si="12"/>
        <v>-2.4875621890546595E-3</v>
      </c>
      <c r="D79" s="72">
        <f t="shared" si="19"/>
        <v>6.7854614521281205</v>
      </c>
      <c r="E79">
        <v>71.5</v>
      </c>
      <c r="F79" s="2">
        <f t="shared" si="13"/>
        <v>-1.718213058419249E-2</v>
      </c>
      <c r="G79" s="72">
        <f t="shared" si="20"/>
        <v>13.676031081888823</v>
      </c>
      <c r="H79">
        <v>342.25</v>
      </c>
      <c r="I79" s="2">
        <f t="shared" si="14"/>
        <v>6.6176470588235059E-3</v>
      </c>
      <c r="J79" s="72">
        <f t="shared" si="21"/>
        <v>20.856185252894559</v>
      </c>
      <c r="K79">
        <v>1048.45</v>
      </c>
      <c r="L79" s="2">
        <f t="shared" si="15"/>
        <v>-3.2797794467155361E-3</v>
      </c>
      <c r="M79" s="72">
        <f t="shared" si="22"/>
        <v>26.532962166265978</v>
      </c>
      <c r="N79">
        <v>1607.6</v>
      </c>
      <c r="O79" s="2">
        <f t="shared" si="16"/>
        <v>-1.9666432905448672E-2</v>
      </c>
      <c r="P79" s="72">
        <f t="shared" si="23"/>
        <v>22.529031436124477</v>
      </c>
      <c r="Q79" s="73">
        <f t="shared" si="17"/>
        <v>90.379671389301961</v>
      </c>
      <c r="R79" s="2">
        <f t="shared" si="18"/>
        <v>-7.229564592837634E-3</v>
      </c>
      <c r="S79" s="4"/>
      <c r="T79" s="4"/>
      <c r="U79" s="4"/>
      <c r="V79" s="4"/>
    </row>
    <row r="80" spans="1:22" x14ac:dyDescent="0.3">
      <c r="A80" s="1">
        <v>42727</v>
      </c>
      <c r="B80">
        <v>582.29999999999995</v>
      </c>
      <c r="C80" s="2">
        <f t="shared" si="12"/>
        <v>3.7228357677235424E-2</v>
      </c>
      <c r="D80" s="72">
        <f t="shared" si="19"/>
        <v>7.0380730380730396</v>
      </c>
      <c r="E80">
        <v>70.8</v>
      </c>
      <c r="F80" s="2">
        <f t="shared" si="13"/>
        <v>-9.7902097902098362E-3</v>
      </c>
      <c r="G80" s="72">
        <f t="shared" si="20"/>
        <v>13.542139868499701</v>
      </c>
      <c r="H80">
        <v>340.45</v>
      </c>
      <c r="I80" s="2">
        <f t="shared" si="14"/>
        <v>-5.2593133674214698E-3</v>
      </c>
      <c r="J80" s="72">
        <f t="shared" si="21"/>
        <v>20.746496039000593</v>
      </c>
      <c r="K80">
        <v>1051.5999999999999</v>
      </c>
      <c r="L80" s="2">
        <f t="shared" si="15"/>
        <v>3.0044351185081197E-3</v>
      </c>
      <c r="M80" s="72">
        <f t="shared" si="22"/>
        <v>26.612678729596354</v>
      </c>
      <c r="N80">
        <v>1601.2</v>
      </c>
      <c r="O80" s="2">
        <f t="shared" si="16"/>
        <v>-3.9810898233390013E-3</v>
      </c>
      <c r="P80" s="72">
        <f t="shared" si="23"/>
        <v>22.439341338344438</v>
      </c>
      <c r="Q80" s="73">
        <f t="shared" si="17"/>
        <v>90.378729013514118</v>
      </c>
      <c r="R80" s="2">
        <f t="shared" si="18"/>
        <v>-1.0426855656331391E-5</v>
      </c>
      <c r="S80" s="4"/>
      <c r="T80" s="4"/>
      <c r="U80" s="4"/>
      <c r="V80" s="4"/>
    </row>
    <row r="81" spans="1:22" x14ac:dyDescent="0.3">
      <c r="A81" s="1">
        <v>42730</v>
      </c>
      <c r="B81">
        <v>554.95000000000005</v>
      </c>
      <c r="C81" s="2">
        <f t="shared" si="12"/>
        <v>-4.6968916366134095E-2</v>
      </c>
      <c r="D81" s="72">
        <f t="shared" si="19"/>
        <v>6.707502374169044</v>
      </c>
      <c r="E81">
        <v>69.400000000000006</v>
      </c>
      <c r="F81" s="2">
        <f t="shared" si="13"/>
        <v>-1.9774011299434902E-2</v>
      </c>
      <c r="G81" s="72">
        <f t="shared" si="20"/>
        <v>13.27435744172146</v>
      </c>
      <c r="H81">
        <v>332.1</v>
      </c>
      <c r="I81" s="2">
        <f t="shared" si="14"/>
        <v>-2.4526362167719085E-2</v>
      </c>
      <c r="J81" s="72">
        <f t="shared" si="21"/>
        <v>20.237659963436915</v>
      </c>
      <c r="K81">
        <v>1025.1500000000001</v>
      </c>
      <c r="L81" s="2">
        <f t="shared" si="15"/>
        <v>-2.5152149106123844E-2</v>
      </c>
      <c r="M81" s="72">
        <f t="shared" si="22"/>
        <v>25.943312666076174</v>
      </c>
      <c r="N81">
        <v>1546.1</v>
      </c>
      <c r="O81" s="2">
        <f t="shared" si="16"/>
        <v>-3.4411691231576391E-2</v>
      </c>
      <c r="P81" s="72">
        <f t="shared" si="23"/>
        <v>21.667165652769381</v>
      </c>
      <c r="Q81" s="73">
        <f t="shared" si="17"/>
        <v>87.829998098172965</v>
      </c>
      <c r="R81" s="2">
        <f t="shared" si="18"/>
        <v>-2.8200561605154273E-2</v>
      </c>
      <c r="S81" s="4"/>
      <c r="T81" s="4"/>
      <c r="U81" s="4"/>
      <c r="V81" s="4"/>
    </row>
    <row r="82" spans="1:22" x14ac:dyDescent="0.3">
      <c r="A82" s="1">
        <v>42731</v>
      </c>
      <c r="B82">
        <v>563.65</v>
      </c>
      <c r="C82" s="2">
        <f t="shared" si="12"/>
        <v>1.5677088025948249E-2</v>
      </c>
      <c r="D82" s="72">
        <f t="shared" si="19"/>
        <v>6.8126564793231488</v>
      </c>
      <c r="E82">
        <v>70</v>
      </c>
      <c r="F82" s="2">
        <f t="shared" si="13"/>
        <v>8.6455331412103043E-3</v>
      </c>
      <c r="G82" s="72">
        <f t="shared" si="20"/>
        <v>13.389121338912133</v>
      </c>
      <c r="H82">
        <v>343.4</v>
      </c>
      <c r="I82" s="2">
        <f t="shared" si="14"/>
        <v>3.4025895814513651E-2</v>
      </c>
      <c r="J82" s="72">
        <f t="shared" si="21"/>
        <v>20.926264472882373</v>
      </c>
      <c r="K82">
        <v>1053.5</v>
      </c>
      <c r="L82" s="2">
        <f t="shared" si="15"/>
        <v>2.7654489586889541E-2</v>
      </c>
      <c r="M82" s="72">
        <f t="shared" si="22"/>
        <v>26.660761736049597</v>
      </c>
      <c r="N82">
        <v>1607.55</v>
      </c>
      <c r="O82" s="2">
        <f t="shared" si="16"/>
        <v>3.9745165254511328E-2</v>
      </c>
      <c r="P82" s="72">
        <f t="shared" si="23"/>
        <v>22.52833073223557</v>
      </c>
      <c r="Q82" s="73">
        <f t="shared" si="17"/>
        <v>90.317134759402819</v>
      </c>
      <c r="R82" s="2">
        <f t="shared" si="18"/>
        <v>2.8317621713367602E-2</v>
      </c>
      <c r="S82" s="4"/>
      <c r="T82" s="4"/>
      <c r="U82" s="4"/>
      <c r="V82" s="4"/>
    </row>
    <row r="83" spans="1:22" x14ac:dyDescent="0.3">
      <c r="A83" s="1">
        <v>42732</v>
      </c>
      <c r="B83">
        <v>562.4</v>
      </c>
      <c r="C83" s="2">
        <f t="shared" si="12"/>
        <v>-2.2176882817350752E-3</v>
      </c>
      <c r="D83" s="72">
        <f t="shared" si="19"/>
        <v>6.7975481308814674</v>
      </c>
      <c r="E83">
        <v>71.400000000000006</v>
      </c>
      <c r="F83" s="2">
        <f t="shared" si="13"/>
        <v>2.0000000000000018E-2</v>
      </c>
      <c r="G83" s="72">
        <f t="shared" si="20"/>
        <v>13.656903765690377</v>
      </c>
      <c r="H83">
        <v>344.05</v>
      </c>
      <c r="I83" s="2">
        <f t="shared" si="14"/>
        <v>1.8928363424579597E-3</v>
      </c>
      <c r="J83" s="72">
        <f t="shared" si="21"/>
        <v>20.965874466788531</v>
      </c>
      <c r="K83">
        <v>1107.05</v>
      </c>
      <c r="L83" s="2">
        <f t="shared" si="15"/>
        <v>5.0830564784053012E-2</v>
      </c>
      <c r="M83" s="72">
        <f t="shared" si="22"/>
        <v>28.015943312666067</v>
      </c>
      <c r="N83">
        <v>1612.7</v>
      </c>
      <c r="O83" s="2">
        <f t="shared" si="16"/>
        <v>3.203632857453842E-3</v>
      </c>
      <c r="P83" s="72">
        <f t="shared" si="23"/>
        <v>22.600503232792949</v>
      </c>
      <c r="Q83" s="73">
        <f t="shared" si="17"/>
        <v>92.036772908819387</v>
      </c>
      <c r="R83" s="2">
        <f t="shared" si="18"/>
        <v>1.9039998932622648E-2</v>
      </c>
      <c r="S83" s="4"/>
      <c r="T83" s="4"/>
      <c r="U83" s="4"/>
      <c r="V83" s="4"/>
    </row>
    <row r="84" spans="1:22" x14ac:dyDescent="0.3">
      <c r="A84" s="1">
        <v>42733</v>
      </c>
      <c r="B84">
        <v>564.85</v>
      </c>
      <c r="C84" s="2">
        <f t="shared" si="12"/>
        <v>4.3563300142248629E-3</v>
      </c>
      <c r="D84" s="72">
        <f t="shared" si="19"/>
        <v>6.8271604938271642</v>
      </c>
      <c r="E84">
        <v>72.75</v>
      </c>
      <c r="F84" s="2">
        <f t="shared" si="13"/>
        <v>1.8907563025210017E-2</v>
      </c>
      <c r="G84" s="72">
        <f t="shared" si="20"/>
        <v>13.915122534369395</v>
      </c>
      <c r="H84">
        <v>343.5</v>
      </c>
      <c r="I84" s="2">
        <f t="shared" si="14"/>
        <v>-1.5986048539456954E-3</v>
      </c>
      <c r="J84" s="72">
        <f t="shared" si="21"/>
        <v>20.932358318098707</v>
      </c>
      <c r="K84">
        <v>1124.8499999999999</v>
      </c>
      <c r="L84" s="2">
        <f t="shared" si="15"/>
        <v>1.6078767896662294E-2</v>
      </c>
      <c r="M84" s="72">
        <f t="shared" si="22"/>
        <v>28.466405162596473</v>
      </c>
      <c r="N84">
        <v>1627.8</v>
      </c>
      <c r="O84" s="2">
        <f t="shared" si="16"/>
        <v>9.3631797606497091E-3</v>
      </c>
      <c r="P84" s="72">
        <f t="shared" si="23"/>
        <v>22.812115807242733</v>
      </c>
      <c r="Q84" s="73">
        <f t="shared" si="17"/>
        <v>92.953162316134481</v>
      </c>
      <c r="R84" s="2">
        <f t="shared" si="18"/>
        <v>9.956774649443112E-3</v>
      </c>
      <c r="S84" s="4"/>
      <c r="T84" s="4"/>
      <c r="U84" s="4"/>
      <c r="V84" s="4"/>
    </row>
    <row r="85" spans="1:22" x14ac:dyDescent="0.3">
      <c r="A85" s="1">
        <v>42734</v>
      </c>
      <c r="B85">
        <v>568.79999999999995</v>
      </c>
      <c r="C85" s="2">
        <f t="shared" si="12"/>
        <v>6.9930069930068672E-3</v>
      </c>
      <c r="D85" s="72">
        <f t="shared" si="19"/>
        <v>6.8749028749028778</v>
      </c>
      <c r="E85">
        <v>74.150000000000006</v>
      </c>
      <c r="F85" s="2">
        <f t="shared" si="13"/>
        <v>1.9243986254295686E-2</v>
      </c>
      <c r="G85" s="72">
        <f t="shared" si="20"/>
        <v>14.18290496114764</v>
      </c>
      <c r="H85">
        <v>339.75</v>
      </c>
      <c r="I85" s="2">
        <f t="shared" si="14"/>
        <v>-1.0917030567685559E-2</v>
      </c>
      <c r="J85" s="72">
        <f t="shared" si="21"/>
        <v>20.703839122486276</v>
      </c>
      <c r="K85">
        <v>1148.75</v>
      </c>
      <c r="L85" s="2">
        <f t="shared" si="15"/>
        <v>2.1247277414766508E-2</v>
      </c>
      <c r="M85" s="72">
        <f t="shared" si="22"/>
        <v>29.071238770087302</v>
      </c>
      <c r="N85">
        <v>1628.65</v>
      </c>
      <c r="O85" s="2">
        <f t="shared" si="16"/>
        <v>5.2217717164282362E-4</v>
      </c>
      <c r="P85" s="72">
        <f t="shared" si="23"/>
        <v>22.82402777335415</v>
      </c>
      <c r="Q85" s="73">
        <f t="shared" si="17"/>
        <v>93.656913501978238</v>
      </c>
      <c r="R85" s="2">
        <f t="shared" si="18"/>
        <v>7.5710300575928535E-3</v>
      </c>
      <c r="S85" s="4"/>
      <c r="T85" s="4"/>
      <c r="U85" s="4"/>
      <c r="V85" s="4"/>
    </row>
    <row r="86" spans="1:22" x14ac:dyDescent="0.3">
      <c r="A86" s="1">
        <v>42737</v>
      </c>
      <c r="B86">
        <v>566</v>
      </c>
      <c r="C86" s="2">
        <f t="shared" si="12"/>
        <v>-4.9226441631503581E-3</v>
      </c>
      <c r="D86" s="72">
        <f t="shared" si="19"/>
        <v>6.8410601743935118</v>
      </c>
      <c r="E86">
        <v>74.95</v>
      </c>
      <c r="F86" s="2">
        <f t="shared" si="13"/>
        <v>1.0788941335131419E-2</v>
      </c>
      <c r="G86" s="72">
        <f t="shared" si="20"/>
        <v>14.335923490735206</v>
      </c>
      <c r="H86">
        <v>339.25</v>
      </c>
      <c r="I86" s="2">
        <f t="shared" si="14"/>
        <v>-1.4716703458425018E-3</v>
      </c>
      <c r="J86" s="72">
        <f t="shared" si="21"/>
        <v>20.673369896404619</v>
      </c>
      <c r="K86">
        <v>1155.45</v>
      </c>
      <c r="L86" s="2">
        <f t="shared" si="15"/>
        <v>5.8324265505984574E-3</v>
      </c>
      <c r="M86" s="72">
        <f t="shared" si="22"/>
        <v>29.240794634948745</v>
      </c>
      <c r="N86">
        <v>1622.25</v>
      </c>
      <c r="O86" s="2">
        <f t="shared" si="16"/>
        <v>-3.929634973751317E-3</v>
      </c>
      <c r="P86" s="72">
        <f t="shared" si="23"/>
        <v>22.734337675574107</v>
      </c>
      <c r="Q86" s="73">
        <f t="shared" si="17"/>
        <v>93.825485872056191</v>
      </c>
      <c r="R86" s="2">
        <f t="shared" si="18"/>
        <v>1.7998924347895073E-3</v>
      </c>
      <c r="S86" s="4"/>
      <c r="T86" s="4"/>
      <c r="U86" s="4"/>
      <c r="V86" s="4"/>
    </row>
    <row r="87" spans="1:22" x14ac:dyDescent="0.3">
      <c r="A87" s="1">
        <v>42738</v>
      </c>
      <c r="B87">
        <v>573.65</v>
      </c>
      <c r="C87" s="2">
        <f t="shared" si="12"/>
        <v>1.3515901060070723E-2</v>
      </c>
      <c r="D87" s="72">
        <f t="shared" si="19"/>
        <v>6.9335232668566045</v>
      </c>
      <c r="E87">
        <v>73.400000000000006</v>
      </c>
      <c r="F87" s="2">
        <f t="shared" si="13"/>
        <v>-2.0680453635757101E-2</v>
      </c>
      <c r="G87" s="72">
        <f t="shared" si="20"/>
        <v>14.039450089659296</v>
      </c>
      <c r="H87">
        <v>339.75</v>
      </c>
      <c r="I87" s="2">
        <f t="shared" si="14"/>
        <v>1.4738393515105752E-3</v>
      </c>
      <c r="J87" s="72">
        <f t="shared" si="21"/>
        <v>20.703839122486276</v>
      </c>
      <c r="K87">
        <v>1170.25</v>
      </c>
      <c r="L87" s="2">
        <f t="shared" si="15"/>
        <v>1.2808862348002936E-2</v>
      </c>
      <c r="M87" s="72">
        <f t="shared" si="22"/>
        <v>29.615335948374028</v>
      </c>
      <c r="N87">
        <v>1655.15</v>
      </c>
      <c r="O87" s="2">
        <f t="shared" si="16"/>
        <v>2.0280474649406743E-2</v>
      </c>
      <c r="P87" s="72">
        <f t="shared" si="23"/>
        <v>23.19540083447464</v>
      </c>
      <c r="Q87" s="73">
        <f t="shared" si="17"/>
        <v>94.487549261850845</v>
      </c>
      <c r="R87" s="2">
        <f t="shared" si="18"/>
        <v>7.0563278584825362E-3</v>
      </c>
      <c r="S87" s="4"/>
      <c r="T87" s="4"/>
      <c r="U87" s="4"/>
      <c r="V87" s="4"/>
    </row>
    <row r="88" spans="1:22" x14ac:dyDescent="0.3">
      <c r="A88" s="1">
        <v>42739</v>
      </c>
      <c r="B88">
        <v>568.25</v>
      </c>
      <c r="C88" s="2">
        <f t="shared" si="12"/>
        <v>-9.413405386559659E-3</v>
      </c>
      <c r="D88" s="72">
        <f t="shared" si="19"/>
        <v>6.8682552015885401</v>
      </c>
      <c r="E88">
        <v>74.150000000000006</v>
      </c>
      <c r="F88" s="2">
        <f t="shared" si="13"/>
        <v>1.021798365122617E-2</v>
      </c>
      <c r="G88" s="72">
        <f t="shared" si="20"/>
        <v>14.18290496114764</v>
      </c>
      <c r="H88">
        <v>338.65</v>
      </c>
      <c r="I88" s="2">
        <f t="shared" si="14"/>
        <v>-3.2376747608536816E-3</v>
      </c>
      <c r="J88" s="72">
        <f t="shared" si="21"/>
        <v>20.636806825106628</v>
      </c>
      <c r="K88">
        <v>1174.0999999999999</v>
      </c>
      <c r="L88" s="2">
        <f t="shared" si="15"/>
        <v>3.2898953215123594E-3</v>
      </c>
      <c r="M88" s="72">
        <f t="shared" si="22"/>
        <v>29.712767303555601</v>
      </c>
      <c r="N88">
        <v>1667.35</v>
      </c>
      <c r="O88" s="2">
        <f t="shared" si="16"/>
        <v>7.3709331480529272E-3</v>
      </c>
      <c r="P88" s="72">
        <f t="shared" si="23"/>
        <v>23.366372583367845</v>
      </c>
      <c r="Q88" s="73">
        <f t="shared" si="17"/>
        <v>94.767106874766256</v>
      </c>
      <c r="R88" s="2">
        <f t="shared" si="18"/>
        <v>2.9586714344838061E-3</v>
      </c>
      <c r="S88" s="4"/>
      <c r="T88" s="4"/>
      <c r="U88" s="4"/>
      <c r="V88" s="4"/>
    </row>
    <row r="89" spans="1:22" x14ac:dyDescent="0.3">
      <c r="A89" s="1">
        <v>42740</v>
      </c>
      <c r="B89">
        <v>579.85</v>
      </c>
      <c r="C89" s="2">
        <f t="shared" si="12"/>
        <v>2.0413550373955092E-2</v>
      </c>
      <c r="D89" s="72">
        <f t="shared" si="19"/>
        <v>7.0084606751273464</v>
      </c>
      <c r="E89">
        <v>74.8</v>
      </c>
      <c r="F89" s="2">
        <f t="shared" si="13"/>
        <v>8.7660148347941114E-3</v>
      </c>
      <c r="G89" s="72">
        <f t="shared" si="20"/>
        <v>14.307232516437535</v>
      </c>
      <c r="H89">
        <v>344.15</v>
      </c>
      <c r="I89" s="2">
        <f t="shared" si="14"/>
        <v>1.6240956739997037E-2</v>
      </c>
      <c r="J89" s="72">
        <f t="shared" si="21"/>
        <v>20.971968312004861</v>
      </c>
      <c r="K89">
        <v>1186.0999999999999</v>
      </c>
      <c r="L89" s="2">
        <f t="shared" si="15"/>
        <v>1.0220594497913238E-2</v>
      </c>
      <c r="M89" s="72">
        <f t="shared" si="22"/>
        <v>30.016449449576097</v>
      </c>
      <c r="N89">
        <v>1661.95</v>
      </c>
      <c r="O89" s="2">
        <f t="shared" si="16"/>
        <v>-3.2386721444207511E-3</v>
      </c>
      <c r="P89" s="72">
        <f t="shared" si="23"/>
        <v>23.290696563365934</v>
      </c>
      <c r="Q89" s="73">
        <f t="shared" si="17"/>
        <v>95.594807516511764</v>
      </c>
      <c r="R89" s="2">
        <f t="shared" si="18"/>
        <v>8.7340499150121431E-3</v>
      </c>
      <c r="S89" s="4"/>
      <c r="T89" s="4"/>
      <c r="U89" s="4"/>
      <c r="V89" s="4"/>
    </row>
    <row r="90" spans="1:22" x14ac:dyDescent="0.3">
      <c r="A90" s="1">
        <v>42741</v>
      </c>
      <c r="B90">
        <v>582.85</v>
      </c>
      <c r="C90" s="2">
        <f t="shared" si="12"/>
        <v>5.1737518323704546E-3</v>
      </c>
      <c r="D90" s="72">
        <f t="shared" si="19"/>
        <v>7.0447207113873827</v>
      </c>
      <c r="E90">
        <v>72.900000000000006</v>
      </c>
      <c r="F90" s="2">
        <f t="shared" si="13"/>
        <v>-2.5401069518716457E-2</v>
      </c>
      <c r="G90" s="72">
        <f t="shared" si="20"/>
        <v>13.943813508667064</v>
      </c>
      <c r="H90">
        <v>344.15</v>
      </c>
      <c r="I90" s="2">
        <f t="shared" si="14"/>
        <v>0</v>
      </c>
      <c r="J90" s="72">
        <f t="shared" si="21"/>
        <v>20.971968312004861</v>
      </c>
      <c r="K90">
        <v>1179.75</v>
      </c>
      <c r="L90" s="2">
        <f t="shared" si="15"/>
        <v>-5.3536801281509616E-3</v>
      </c>
      <c r="M90" s="72">
        <f t="shared" si="22"/>
        <v>29.855750980640252</v>
      </c>
      <c r="N90">
        <v>1659.9</v>
      </c>
      <c r="O90" s="2">
        <f t="shared" si="16"/>
        <v>-1.2334907789042227E-3</v>
      </c>
      <c r="P90" s="72">
        <f t="shared" si="23"/>
        <v>23.261967703920767</v>
      </c>
      <c r="Q90" s="73">
        <f t="shared" si="17"/>
        <v>95.078221216620335</v>
      </c>
      <c r="R90" s="2">
        <f t="shared" si="18"/>
        <v>-5.4039158957687183E-3</v>
      </c>
      <c r="S90" s="4"/>
      <c r="T90" s="4"/>
      <c r="U90" s="4"/>
      <c r="V90" s="4"/>
    </row>
    <row r="91" spans="1:22" x14ac:dyDescent="0.3">
      <c r="A91" s="1">
        <v>42744</v>
      </c>
      <c r="B91">
        <v>576.70000000000005</v>
      </c>
      <c r="C91" s="2">
        <f t="shared" si="12"/>
        <v>-1.0551599897057562E-2</v>
      </c>
      <c r="D91" s="72">
        <f t="shared" si="19"/>
        <v>6.9703876370543085</v>
      </c>
      <c r="E91">
        <v>74.099999999999994</v>
      </c>
      <c r="F91" s="2">
        <f t="shared" si="13"/>
        <v>1.6460905349794164E-2</v>
      </c>
      <c r="G91" s="72">
        <f t="shared" si="20"/>
        <v>14.173341303048414</v>
      </c>
      <c r="H91">
        <v>355.4</v>
      </c>
      <c r="I91" s="2">
        <f t="shared" si="14"/>
        <v>3.2689234345488982E-2</v>
      </c>
      <c r="J91" s="72">
        <f t="shared" si="21"/>
        <v>21.657525898842156</v>
      </c>
      <c r="K91">
        <v>1183.2</v>
      </c>
      <c r="L91" s="2">
        <f t="shared" si="15"/>
        <v>2.9243483788938818E-3</v>
      </c>
      <c r="M91" s="72">
        <f t="shared" si="22"/>
        <v>29.943059597621147</v>
      </c>
      <c r="N91">
        <v>1681.2</v>
      </c>
      <c r="O91" s="2">
        <f t="shared" si="16"/>
        <v>1.2832098319175866E-2</v>
      </c>
      <c r="P91" s="72">
        <f t="shared" si="23"/>
        <v>23.560467560594972</v>
      </c>
      <c r="Q91" s="73">
        <f t="shared" si="17"/>
        <v>96.304781997161001</v>
      </c>
      <c r="R91" s="2">
        <f t="shared" si="18"/>
        <v>1.2900544045161944E-2</v>
      </c>
      <c r="S91" s="4"/>
      <c r="T91" s="4"/>
      <c r="U91" s="4"/>
      <c r="V91" s="4"/>
    </row>
    <row r="92" spans="1:22" x14ac:dyDescent="0.3">
      <c r="A92" s="1">
        <v>42745</v>
      </c>
      <c r="B92">
        <v>574.9</v>
      </c>
      <c r="C92" s="2">
        <f t="shared" si="12"/>
        <v>-3.1212068666551795E-3</v>
      </c>
      <c r="D92" s="72">
        <f t="shared" si="19"/>
        <v>6.9486316152982859</v>
      </c>
      <c r="E92">
        <v>74.5</v>
      </c>
      <c r="F92" s="2">
        <f t="shared" si="13"/>
        <v>5.3981106612686069E-3</v>
      </c>
      <c r="G92" s="72">
        <f t="shared" si="20"/>
        <v>14.249850567842199</v>
      </c>
      <c r="H92">
        <v>351.05</v>
      </c>
      <c r="I92" s="2">
        <f t="shared" si="14"/>
        <v>-1.2239729881823203E-2</v>
      </c>
      <c r="J92" s="72">
        <f t="shared" si="21"/>
        <v>21.392443631931737</v>
      </c>
      <c r="K92">
        <v>1219.7</v>
      </c>
      <c r="L92" s="2">
        <f t="shared" si="15"/>
        <v>3.0848546315077829E-2</v>
      </c>
      <c r="M92" s="72">
        <f t="shared" si="22"/>
        <v>30.866759458433499</v>
      </c>
      <c r="N92">
        <v>1683.75</v>
      </c>
      <c r="O92" s="2">
        <f t="shared" si="16"/>
        <v>1.5167737330477049E-3</v>
      </c>
      <c r="P92" s="72">
        <f t="shared" si="23"/>
        <v>23.596203458929207</v>
      </c>
      <c r="Q92" s="73">
        <f t="shared" si="17"/>
        <v>97.053888732434928</v>
      </c>
      <c r="R92" s="2">
        <f t="shared" si="18"/>
        <v>7.7784998806809114E-3</v>
      </c>
      <c r="S92" s="4"/>
      <c r="T92" s="4"/>
      <c r="U92" s="4"/>
      <c r="V92" s="4"/>
    </row>
    <row r="93" spans="1:22" x14ac:dyDescent="0.3">
      <c r="A93" s="1">
        <v>42746</v>
      </c>
      <c r="B93">
        <v>576.95000000000005</v>
      </c>
      <c r="C93" s="2">
        <f t="shared" si="12"/>
        <v>3.5658375369631568E-3</v>
      </c>
      <c r="D93" s="72">
        <f t="shared" si="19"/>
        <v>6.9734093067426457</v>
      </c>
      <c r="E93">
        <v>74.599999999999994</v>
      </c>
      <c r="F93" s="2">
        <f t="shared" si="13"/>
        <v>1.3422818791946067E-3</v>
      </c>
      <c r="G93" s="72">
        <f t="shared" si="20"/>
        <v>14.268977884040645</v>
      </c>
      <c r="H93">
        <v>354.8</v>
      </c>
      <c r="I93" s="2">
        <f t="shared" si="14"/>
        <v>1.0682238997293814E-2</v>
      </c>
      <c r="J93" s="72">
        <f t="shared" si="21"/>
        <v>21.620962827544169</v>
      </c>
      <c r="K93">
        <v>1225.5</v>
      </c>
      <c r="L93" s="2">
        <f t="shared" si="15"/>
        <v>4.7552676887758771E-3</v>
      </c>
      <c r="M93" s="72">
        <f t="shared" si="22"/>
        <v>31.013539162343406</v>
      </c>
      <c r="N93">
        <v>1692.7</v>
      </c>
      <c r="O93" s="2">
        <f t="shared" si="16"/>
        <v>5.3155159613957892E-3</v>
      </c>
      <c r="P93" s="72">
        <f t="shared" si="23"/>
        <v>23.721629455043487</v>
      </c>
      <c r="Q93" s="73">
        <f t="shared" si="17"/>
        <v>97.598518635714356</v>
      </c>
      <c r="R93" s="2">
        <f t="shared" si="18"/>
        <v>5.6116237112446843E-3</v>
      </c>
      <c r="S93" s="4"/>
      <c r="T93" s="4"/>
      <c r="U93" s="4"/>
      <c r="V93" s="4"/>
    </row>
    <row r="94" spans="1:22" x14ac:dyDescent="0.3">
      <c r="A94" s="1">
        <v>42747</v>
      </c>
      <c r="B94">
        <v>586.25</v>
      </c>
      <c r="C94" s="2">
        <f t="shared" si="12"/>
        <v>1.6119247768437317E-2</v>
      </c>
      <c r="D94" s="72">
        <f t="shared" si="19"/>
        <v>7.0858154191487568</v>
      </c>
      <c r="E94">
        <v>72.150000000000006</v>
      </c>
      <c r="F94" s="2">
        <f t="shared" si="13"/>
        <v>-3.2841823056300123E-2</v>
      </c>
      <c r="G94" s="72">
        <f t="shared" si="20"/>
        <v>13.800358637178721</v>
      </c>
      <c r="H94">
        <v>350.6</v>
      </c>
      <c r="I94" s="2">
        <f t="shared" si="14"/>
        <v>-1.183765501691092E-2</v>
      </c>
      <c r="J94" s="72">
        <f t="shared" si="21"/>
        <v>21.365021328458248</v>
      </c>
      <c r="K94">
        <v>1177.95</v>
      </c>
      <c r="L94" s="2">
        <f t="shared" si="15"/>
        <v>-3.8800489596083176E-2</v>
      </c>
      <c r="M94" s="72">
        <f t="shared" si="22"/>
        <v>29.810198658737182</v>
      </c>
      <c r="N94">
        <v>1683.25</v>
      </c>
      <c r="O94" s="2">
        <f t="shared" si="16"/>
        <v>-5.5827967153069258E-3</v>
      </c>
      <c r="P94" s="72">
        <f t="shared" si="23"/>
        <v>23.589196420040142</v>
      </c>
      <c r="Q94" s="73">
        <f t="shared" si="17"/>
        <v>95.650590463563049</v>
      </c>
      <c r="R94" s="2">
        <f t="shared" si="18"/>
        <v>-1.99585833820074E-2</v>
      </c>
      <c r="S94" s="4"/>
      <c r="T94" s="4"/>
      <c r="U94" s="4"/>
      <c r="V94" s="4"/>
    </row>
    <row r="95" spans="1:22" x14ac:dyDescent="0.3">
      <c r="A95" s="1">
        <v>42748</v>
      </c>
      <c r="B95">
        <v>583.4</v>
      </c>
      <c r="C95" s="2">
        <f t="shared" si="12"/>
        <v>-4.8614072494670424E-3</v>
      </c>
      <c r="D95" s="72">
        <f t="shared" si="19"/>
        <v>7.0513683847017221</v>
      </c>
      <c r="E95">
        <v>68.8</v>
      </c>
      <c r="F95" s="2">
        <f t="shared" si="13"/>
        <v>-4.6431046431046563E-2</v>
      </c>
      <c r="G95" s="72">
        <f t="shared" si="20"/>
        <v>13.159593544530782</v>
      </c>
      <c r="H95">
        <v>350.75</v>
      </c>
      <c r="I95" s="2">
        <f t="shared" si="14"/>
        <v>4.278379920137354E-4</v>
      </c>
      <c r="J95" s="72">
        <f t="shared" si="21"/>
        <v>21.374162096282745</v>
      </c>
      <c r="K95">
        <v>1169.8499999999999</v>
      </c>
      <c r="L95" s="2">
        <f t="shared" si="15"/>
        <v>-6.8763529861201045E-3</v>
      </c>
      <c r="M95" s="72">
        <f t="shared" si="22"/>
        <v>29.605213210173339</v>
      </c>
      <c r="N95">
        <v>1686.85</v>
      </c>
      <c r="O95" s="2">
        <f t="shared" si="16"/>
        <v>2.1387197386009138E-3</v>
      </c>
      <c r="P95" s="72">
        <f t="shared" si="23"/>
        <v>23.639647100041415</v>
      </c>
      <c r="Q95" s="73">
        <f t="shared" si="17"/>
        <v>94.829984335730003</v>
      </c>
      <c r="R95" s="2">
        <f t="shared" si="18"/>
        <v>-8.5792060859848362E-3</v>
      </c>
      <c r="S95" s="4"/>
      <c r="T95" s="4"/>
      <c r="U95" s="4"/>
      <c r="V95" s="4"/>
    </row>
    <row r="96" spans="1:22" x14ac:dyDescent="0.3">
      <c r="A96" s="1">
        <v>42751</v>
      </c>
      <c r="B96">
        <v>588.79999999999995</v>
      </c>
      <c r="C96" s="2">
        <f t="shared" si="12"/>
        <v>9.2560850188549981E-3</v>
      </c>
      <c r="D96" s="72">
        <f t="shared" si="19"/>
        <v>7.1166364499697874</v>
      </c>
      <c r="E96">
        <v>69.900000000000006</v>
      </c>
      <c r="F96" s="2">
        <f t="shared" si="13"/>
        <v>1.5988372093023395E-2</v>
      </c>
      <c r="G96" s="72">
        <f t="shared" si="20"/>
        <v>13.369994022713689</v>
      </c>
      <c r="H96">
        <v>352.6</v>
      </c>
      <c r="I96" s="2">
        <f t="shared" si="14"/>
        <v>5.2744119743408646E-3</v>
      </c>
      <c r="J96" s="72">
        <f t="shared" si="21"/>
        <v>21.486898232784881</v>
      </c>
      <c r="K96">
        <v>1226.5</v>
      </c>
      <c r="L96" s="2">
        <f t="shared" si="15"/>
        <v>4.8425011753643776E-2</v>
      </c>
      <c r="M96" s="72">
        <f t="shared" si="22"/>
        <v>31.038846007845112</v>
      </c>
      <c r="N96">
        <v>1667.45</v>
      </c>
      <c r="O96" s="2">
        <f t="shared" si="16"/>
        <v>-1.1500726205649459E-2</v>
      </c>
      <c r="P96" s="72">
        <f t="shared" si="23"/>
        <v>23.367773991145665</v>
      </c>
      <c r="Q96" s="73">
        <f t="shared" si="17"/>
        <v>96.380148704459131</v>
      </c>
      <c r="R96" s="2">
        <f t="shared" si="18"/>
        <v>1.6346774488974036E-2</v>
      </c>
      <c r="S96" s="4"/>
      <c r="T96" s="4"/>
      <c r="U96" s="4"/>
      <c r="V96" s="4"/>
    </row>
    <row r="97" spans="1:22" x14ac:dyDescent="0.3">
      <c r="A97" s="1">
        <v>42752</v>
      </c>
      <c r="B97">
        <v>587.25</v>
      </c>
      <c r="C97" s="2">
        <f t="shared" si="12"/>
        <v>-2.6324728260869179E-3</v>
      </c>
      <c r="D97" s="72">
        <f t="shared" si="19"/>
        <v>7.0979020979021019</v>
      </c>
      <c r="E97">
        <v>69.25</v>
      </c>
      <c r="F97" s="2">
        <f t="shared" si="13"/>
        <v>-9.2989985693848753E-3</v>
      </c>
      <c r="G97" s="72">
        <f t="shared" si="20"/>
        <v>13.24566646742379</v>
      </c>
      <c r="H97">
        <v>349.9</v>
      </c>
      <c r="I97" s="2">
        <f t="shared" si="14"/>
        <v>-7.6574021554169924E-3</v>
      </c>
      <c r="J97" s="72">
        <f t="shared" si="21"/>
        <v>21.32236441194393</v>
      </c>
      <c r="K97">
        <v>1244.5</v>
      </c>
      <c r="L97" s="2">
        <f t="shared" si="15"/>
        <v>1.4675907052588588E-2</v>
      </c>
      <c r="M97" s="72">
        <f t="shared" si="22"/>
        <v>31.494369226875857</v>
      </c>
      <c r="N97">
        <v>1666.05</v>
      </c>
      <c r="O97" s="2">
        <f t="shared" si="16"/>
        <v>-8.3960538546890007E-4</v>
      </c>
      <c r="P97" s="72">
        <f t="shared" si="23"/>
        <v>23.348154282256278</v>
      </c>
      <c r="Q97" s="73">
        <f t="shared" si="17"/>
        <v>96.508456486401954</v>
      </c>
      <c r="R97" s="2">
        <f t="shared" si="18"/>
        <v>1.3312677316599242E-3</v>
      </c>
      <c r="S97" s="4"/>
      <c r="T97" s="4"/>
      <c r="U97" s="4"/>
      <c r="V97" s="4"/>
    </row>
    <row r="98" spans="1:22" x14ac:dyDescent="0.3">
      <c r="A98" s="1">
        <v>42753</v>
      </c>
      <c r="B98">
        <v>580.79999999999995</v>
      </c>
      <c r="C98" s="2">
        <f t="shared" si="12"/>
        <v>-1.0983397190293842E-2</v>
      </c>
      <c r="D98" s="72">
        <f t="shared" si="19"/>
        <v>7.0199430199430228</v>
      </c>
      <c r="E98">
        <v>67.45</v>
      </c>
      <c r="F98" s="2">
        <f t="shared" si="13"/>
        <v>-2.5992779783393427E-2</v>
      </c>
      <c r="G98" s="72">
        <f t="shared" si="20"/>
        <v>12.901374775851766</v>
      </c>
      <c r="H98">
        <v>349.95</v>
      </c>
      <c r="I98" s="2">
        <f t="shared" si="14"/>
        <v>1.4289797084887645E-4</v>
      </c>
      <c r="J98" s="72">
        <f t="shared" si="21"/>
        <v>21.325411334552097</v>
      </c>
      <c r="K98">
        <v>1303.9000000000001</v>
      </c>
      <c r="L98" s="2">
        <f t="shared" si="15"/>
        <v>4.773001205303351E-2</v>
      </c>
      <c r="M98" s="72">
        <f t="shared" si="22"/>
        <v>32.997595849677332</v>
      </c>
      <c r="N98">
        <v>1654.25</v>
      </c>
      <c r="O98" s="2">
        <f t="shared" si="16"/>
        <v>-7.0826205696107314E-3</v>
      </c>
      <c r="P98" s="72">
        <f t="shared" si="23"/>
        <v>23.182788164474324</v>
      </c>
      <c r="Q98" s="73">
        <f t="shared" si="17"/>
        <v>97.427113144498549</v>
      </c>
      <c r="R98" s="2">
        <f t="shared" si="18"/>
        <v>9.5189239528044034E-3</v>
      </c>
      <c r="S98" s="4"/>
      <c r="T98" s="4"/>
      <c r="U98" s="4"/>
      <c r="V98" s="4"/>
    </row>
    <row r="99" spans="1:22" x14ac:dyDescent="0.3">
      <c r="A99" s="1">
        <v>42754</v>
      </c>
      <c r="B99">
        <v>580.35</v>
      </c>
      <c r="C99" s="2">
        <f t="shared" si="12"/>
        <v>-7.7479338842967316E-4</v>
      </c>
      <c r="D99" s="72">
        <f t="shared" si="19"/>
        <v>7.0145040145040181</v>
      </c>
      <c r="E99">
        <v>69.349999999999994</v>
      </c>
      <c r="F99" s="2">
        <f t="shared" si="13"/>
        <v>2.8169014084507005E-2</v>
      </c>
      <c r="G99" s="72">
        <f t="shared" si="20"/>
        <v>13.264793783622238</v>
      </c>
      <c r="H99">
        <v>360.4</v>
      </c>
      <c r="I99" s="2">
        <f t="shared" si="14"/>
        <v>2.9861408772681841E-2</v>
      </c>
      <c r="J99" s="72">
        <f t="shared" si="21"/>
        <v>21.96221815965874</v>
      </c>
      <c r="K99">
        <v>1294.8499999999999</v>
      </c>
      <c r="L99" s="2">
        <f t="shared" si="15"/>
        <v>-6.9407163126008475E-3</v>
      </c>
      <c r="M99" s="72">
        <f t="shared" si="22"/>
        <v>32.768568897886865</v>
      </c>
      <c r="N99">
        <v>1654.5</v>
      </c>
      <c r="O99" s="2">
        <f t="shared" si="16"/>
        <v>1.5112588786458936E-4</v>
      </c>
      <c r="P99" s="72">
        <f t="shared" si="23"/>
        <v>23.186291683918856</v>
      </c>
      <c r="Q99" s="73">
        <f t="shared" si="17"/>
        <v>98.196376539590716</v>
      </c>
      <c r="R99" s="2">
        <f t="shared" si="18"/>
        <v>7.8957835274380272E-3</v>
      </c>
      <c r="S99" s="4"/>
      <c r="T99" s="4"/>
      <c r="U99" s="4"/>
      <c r="V99" s="4"/>
    </row>
    <row r="100" spans="1:22" x14ac:dyDescent="0.3">
      <c r="A100" s="1">
        <v>42755</v>
      </c>
      <c r="B100">
        <v>577.6</v>
      </c>
      <c r="C100" s="2">
        <f t="shared" si="12"/>
        <v>-4.7385198587059918E-3</v>
      </c>
      <c r="D100" s="72">
        <f t="shared" si="19"/>
        <v>6.9812656479323181</v>
      </c>
      <c r="E100">
        <v>71.5</v>
      </c>
      <c r="F100" s="2">
        <f t="shared" si="13"/>
        <v>3.1002162941600631E-2</v>
      </c>
      <c r="G100" s="72">
        <f t="shared" si="20"/>
        <v>13.676031081888826</v>
      </c>
      <c r="H100">
        <v>353.65</v>
      </c>
      <c r="I100" s="2">
        <f t="shared" si="14"/>
        <v>-1.8729189789123191E-2</v>
      </c>
      <c r="J100" s="72">
        <f t="shared" si="21"/>
        <v>21.550883607556361</v>
      </c>
      <c r="K100">
        <v>1266.6500000000001</v>
      </c>
      <c r="L100" s="2">
        <f t="shared" si="15"/>
        <v>-2.1778584392014411E-2</v>
      </c>
      <c r="M100" s="72">
        <f t="shared" si="22"/>
        <v>32.054915854738695</v>
      </c>
      <c r="N100">
        <v>1645.5</v>
      </c>
      <c r="O100" s="2">
        <f t="shared" si="16"/>
        <v>-5.4397098821395984E-3</v>
      </c>
      <c r="P100" s="72">
        <f t="shared" si="23"/>
        <v>23.060164983915673</v>
      </c>
      <c r="Q100" s="73">
        <f t="shared" si="17"/>
        <v>97.323261176031863</v>
      </c>
      <c r="R100" s="2">
        <f t="shared" si="18"/>
        <v>-8.8915232346361561E-3</v>
      </c>
      <c r="S100" s="4"/>
      <c r="T100" s="4"/>
      <c r="U100" s="4"/>
      <c r="V100" s="4"/>
    </row>
    <row r="101" spans="1:22" x14ac:dyDescent="0.3">
      <c r="A101" s="1">
        <v>42758</v>
      </c>
      <c r="B101">
        <v>575.75</v>
      </c>
      <c r="C101" s="2">
        <f t="shared" si="12"/>
        <v>-3.2029085872576912E-3</v>
      </c>
      <c r="D101" s="72">
        <f t="shared" si="19"/>
        <v>6.9589052922386285</v>
      </c>
      <c r="E101">
        <v>73.349999999999994</v>
      </c>
      <c r="F101" s="2">
        <f t="shared" si="13"/>
        <v>2.5874125874125742E-2</v>
      </c>
      <c r="G101" s="72">
        <f t="shared" si="20"/>
        <v>14.029886431560074</v>
      </c>
      <c r="H101">
        <v>365</v>
      </c>
      <c r="I101" s="2">
        <f t="shared" si="14"/>
        <v>3.2093878128092834E-2</v>
      </c>
      <c r="J101" s="72">
        <f t="shared" si="21"/>
        <v>22.24253503960999</v>
      </c>
      <c r="K101">
        <v>1273</v>
      </c>
      <c r="L101" s="2">
        <f t="shared" si="15"/>
        <v>5.0132238582085709E-3</v>
      </c>
      <c r="M101" s="72">
        <f t="shared" si="22"/>
        <v>32.215614323674536</v>
      </c>
      <c r="N101">
        <v>1643.05</v>
      </c>
      <c r="O101" s="2">
        <f t="shared" si="16"/>
        <v>-1.488909146156181E-3</v>
      </c>
      <c r="P101" s="72">
        <f t="shared" si="23"/>
        <v>23.025830493359251</v>
      </c>
      <c r="Q101" s="73">
        <f t="shared" si="17"/>
        <v>98.472771580442469</v>
      </c>
      <c r="R101" s="2">
        <f t="shared" si="18"/>
        <v>1.1811260643346477E-2</v>
      </c>
      <c r="S101" s="4"/>
      <c r="T101" s="4"/>
      <c r="U101" s="4"/>
      <c r="V101" s="4"/>
    </row>
    <row r="102" spans="1:22" x14ac:dyDescent="0.3">
      <c r="A102" s="1">
        <v>42759</v>
      </c>
      <c r="B102">
        <v>579.9</v>
      </c>
      <c r="C102" s="2">
        <f t="shared" si="12"/>
        <v>7.2079895788101922E-3</v>
      </c>
      <c r="D102" s="72">
        <f t="shared" si="19"/>
        <v>7.0090650090650115</v>
      </c>
      <c r="E102">
        <v>75.900000000000006</v>
      </c>
      <c r="F102" s="2">
        <f t="shared" si="13"/>
        <v>3.476482617586929E-2</v>
      </c>
      <c r="G102" s="72">
        <f t="shared" si="20"/>
        <v>14.517632994620447</v>
      </c>
      <c r="H102">
        <v>370.35</v>
      </c>
      <c r="I102" s="2">
        <f t="shared" si="14"/>
        <v>1.4657534246575343E-2</v>
      </c>
      <c r="J102" s="72">
        <f t="shared" si="21"/>
        <v>22.568555758683726</v>
      </c>
      <c r="K102">
        <v>1297.5999999999999</v>
      </c>
      <c r="L102" s="2">
        <f t="shared" si="15"/>
        <v>1.9324430479182864E-2</v>
      </c>
      <c r="M102" s="72">
        <f t="shared" si="22"/>
        <v>32.838162723016552</v>
      </c>
      <c r="N102">
        <v>1651.85</v>
      </c>
      <c r="O102" s="2">
        <f t="shared" si="16"/>
        <v>5.3558930038646313E-3</v>
      </c>
      <c r="P102" s="72">
        <f t="shared" si="23"/>
        <v>23.149154377806806</v>
      </c>
      <c r="Q102" s="73">
        <f t="shared" si="17"/>
        <v>100.08257086319254</v>
      </c>
      <c r="R102" s="2">
        <f t="shared" si="18"/>
        <v>1.6347658920466523E-2</v>
      </c>
      <c r="S102" s="4"/>
      <c r="T102" s="4"/>
      <c r="U102" s="4"/>
      <c r="V102" s="4"/>
    </row>
    <row r="103" spans="1:22" x14ac:dyDescent="0.3">
      <c r="A103" s="1">
        <v>42760</v>
      </c>
      <c r="B103">
        <v>585.65</v>
      </c>
      <c r="C103" s="2">
        <f t="shared" si="12"/>
        <v>9.9155026728745543E-3</v>
      </c>
      <c r="D103" s="72">
        <f t="shared" si="19"/>
        <v>7.0785634118967469</v>
      </c>
      <c r="E103">
        <v>76.150000000000006</v>
      </c>
      <c r="F103" s="2">
        <f t="shared" si="13"/>
        <v>3.2938076416337836E-3</v>
      </c>
      <c r="G103" s="72">
        <f t="shared" si="20"/>
        <v>14.565451285116563</v>
      </c>
      <c r="H103">
        <v>371.2</v>
      </c>
      <c r="I103" s="2">
        <f t="shared" si="14"/>
        <v>2.2951262319426124E-3</v>
      </c>
      <c r="J103" s="72">
        <f t="shared" si="21"/>
        <v>22.620353443022541</v>
      </c>
      <c r="K103">
        <v>1292.3499999999999</v>
      </c>
      <c r="L103" s="2">
        <f t="shared" si="15"/>
        <v>-4.0459309494451645E-3</v>
      </c>
      <c r="M103" s="72">
        <f t="shared" si="22"/>
        <v>32.70530178413258</v>
      </c>
      <c r="N103">
        <v>1646.6</v>
      </c>
      <c r="O103" s="2">
        <f t="shared" si="16"/>
        <v>-3.1782546841420123E-3</v>
      </c>
      <c r="P103" s="72">
        <f t="shared" si="23"/>
        <v>23.075580469471614</v>
      </c>
      <c r="Q103" s="73">
        <f t="shared" si="17"/>
        <v>100.04525039364006</v>
      </c>
      <c r="R103" s="2">
        <f t="shared" si="18"/>
        <v>-3.7289679142538112E-4</v>
      </c>
      <c r="S103" s="4"/>
      <c r="T103" s="4"/>
      <c r="U103" s="4"/>
      <c r="V103" s="4"/>
    </row>
    <row r="104" spans="1:22" x14ac:dyDescent="0.3">
      <c r="A104" s="1">
        <v>42762</v>
      </c>
      <c r="B104">
        <v>580.15</v>
      </c>
      <c r="C104" s="2">
        <f t="shared" si="12"/>
        <v>-9.3912746520959933E-3</v>
      </c>
      <c r="D104" s="72">
        <f t="shared" si="19"/>
        <v>7.0120866787533469</v>
      </c>
      <c r="E104">
        <v>78</v>
      </c>
      <c r="F104" s="2">
        <f t="shared" si="13"/>
        <v>2.4294156270518563E-2</v>
      </c>
      <c r="G104" s="72">
        <f t="shared" si="20"/>
        <v>14.91930663478781</v>
      </c>
      <c r="H104">
        <v>375.2</v>
      </c>
      <c r="I104" s="2">
        <f t="shared" si="14"/>
        <v>1.0775862068965525E-2</v>
      </c>
      <c r="J104" s="72">
        <f t="shared" si="21"/>
        <v>22.864107251675801</v>
      </c>
      <c r="K104">
        <v>1275.7</v>
      </c>
      <c r="L104" s="2">
        <f t="shared" si="15"/>
        <v>-1.2883506789956201E-2</v>
      </c>
      <c r="M104" s="72">
        <f t="shared" si="22"/>
        <v>32.28394280652914</v>
      </c>
      <c r="N104">
        <v>1659.9</v>
      </c>
      <c r="O104" s="2">
        <f t="shared" si="16"/>
        <v>8.0772500910968326E-3</v>
      </c>
      <c r="P104" s="72">
        <f t="shared" si="23"/>
        <v>23.261967703920767</v>
      </c>
      <c r="Q104" s="73">
        <f t="shared" si="17"/>
        <v>100.34141107566685</v>
      </c>
      <c r="R104" s="2">
        <f t="shared" si="18"/>
        <v>2.9602672876674063E-3</v>
      </c>
      <c r="S104" s="4"/>
      <c r="T104" s="4"/>
      <c r="U104" s="4"/>
      <c r="V104" s="4"/>
    </row>
    <row r="105" spans="1:22" x14ac:dyDescent="0.3">
      <c r="A105" s="1">
        <v>42765</v>
      </c>
      <c r="B105">
        <v>582.25</v>
      </c>
      <c r="C105" s="2">
        <f t="shared" si="12"/>
        <v>3.6197535120228164E-3</v>
      </c>
      <c r="D105" s="72">
        <f t="shared" si="19"/>
        <v>7.0374687041353727</v>
      </c>
      <c r="E105">
        <v>97.7</v>
      </c>
      <c r="F105" s="2">
        <f t="shared" si="13"/>
        <v>0.25256410256410255</v>
      </c>
      <c r="G105" s="72">
        <f t="shared" si="20"/>
        <v>18.687387925881655</v>
      </c>
      <c r="H105">
        <v>371</v>
      </c>
      <c r="I105" s="2">
        <f t="shared" si="14"/>
        <v>-1.1194029850746245E-2</v>
      </c>
      <c r="J105" s="72">
        <f t="shared" si="21"/>
        <v>22.60816575258988</v>
      </c>
      <c r="K105">
        <v>1253.4000000000001</v>
      </c>
      <c r="L105" s="2">
        <f t="shared" si="15"/>
        <v>-1.7480598886885579E-2</v>
      </c>
      <c r="M105" s="72">
        <f t="shared" si="22"/>
        <v>31.71960015184105</v>
      </c>
      <c r="N105">
        <v>1656.6</v>
      </c>
      <c r="O105" s="2">
        <f t="shared" si="16"/>
        <v>-1.9880715705766772E-3</v>
      </c>
      <c r="P105" s="72">
        <f t="shared" si="23"/>
        <v>23.21572124725293</v>
      </c>
      <c r="Q105" s="73">
        <f t="shared" si="17"/>
        <v>103.26834378170089</v>
      </c>
      <c r="R105" s="2">
        <f t="shared" si="18"/>
        <v>2.9169738342894602E-2</v>
      </c>
      <c r="S105" s="4"/>
      <c r="T105" s="4"/>
      <c r="U105" s="4"/>
      <c r="V105" s="4"/>
    </row>
    <row r="106" spans="1:22" x14ac:dyDescent="0.3">
      <c r="A106" s="1">
        <v>42766</v>
      </c>
      <c r="B106">
        <v>575.35</v>
      </c>
      <c r="C106" s="2">
        <f t="shared" si="12"/>
        <v>-1.185057964791747E-2</v>
      </c>
      <c r="D106" s="72">
        <f t="shared" si="19"/>
        <v>6.9540706207372898</v>
      </c>
      <c r="E106">
        <v>110.1</v>
      </c>
      <c r="F106" s="2">
        <f t="shared" si="13"/>
        <v>0.12691914022517903</v>
      </c>
      <c r="G106" s="72">
        <f t="shared" si="20"/>
        <v>21.059175134488946</v>
      </c>
      <c r="H106">
        <v>373.35</v>
      </c>
      <c r="I106" s="2">
        <f t="shared" si="14"/>
        <v>6.3342318059300684E-3</v>
      </c>
      <c r="J106" s="72">
        <f t="shared" si="21"/>
        <v>22.751371115173672</v>
      </c>
      <c r="K106">
        <v>1229.8</v>
      </c>
      <c r="L106" s="2">
        <f t="shared" si="15"/>
        <v>-1.8828785702888262E-2</v>
      </c>
      <c r="M106" s="72">
        <f t="shared" si="22"/>
        <v>31.122358598000734</v>
      </c>
      <c r="N106">
        <v>1668.35</v>
      </c>
      <c r="O106" s="2">
        <f t="shared" si="16"/>
        <v>7.0928407581793973E-3</v>
      </c>
      <c r="P106" s="72">
        <f t="shared" si="23"/>
        <v>23.380386661145977</v>
      </c>
      <c r="Q106" s="73">
        <f t="shared" si="17"/>
        <v>105.26736212954661</v>
      </c>
      <c r="R106" s="2">
        <f t="shared" si="18"/>
        <v>1.9357513393179371E-2</v>
      </c>
      <c r="S106" s="4"/>
      <c r="T106" s="4"/>
      <c r="U106" s="4"/>
      <c r="V106" s="4"/>
    </row>
    <row r="107" spans="1:22" x14ac:dyDescent="0.3">
      <c r="A107" s="1">
        <v>42767</v>
      </c>
      <c r="B107">
        <v>572.15</v>
      </c>
      <c r="C107" s="2">
        <f t="shared" si="12"/>
        <v>-5.5618319283915474E-3</v>
      </c>
      <c r="D107" s="72">
        <f t="shared" si="19"/>
        <v>6.9153932487265832</v>
      </c>
      <c r="E107">
        <v>107.4</v>
      </c>
      <c r="F107" s="2">
        <f t="shared" si="13"/>
        <v>-2.4523160762942697E-2</v>
      </c>
      <c r="G107" s="72">
        <f t="shared" si="20"/>
        <v>20.542737597130909</v>
      </c>
      <c r="H107">
        <v>360.95</v>
      </c>
      <c r="I107" s="2">
        <f t="shared" si="14"/>
        <v>-3.3212802999866176E-2</v>
      </c>
      <c r="J107" s="72">
        <f t="shared" si="21"/>
        <v>21.995734308348563</v>
      </c>
      <c r="K107">
        <v>1236.5999999999999</v>
      </c>
      <c r="L107" s="2">
        <f t="shared" si="15"/>
        <v>5.5293543665635436E-3</v>
      </c>
      <c r="M107" s="72">
        <f t="shared" si="22"/>
        <v>31.294445147412347</v>
      </c>
      <c r="N107">
        <v>1694.75</v>
      </c>
      <c r="O107" s="2">
        <f t="shared" si="16"/>
        <v>1.5824017742080532E-2</v>
      </c>
      <c r="P107" s="72">
        <f t="shared" si="23"/>
        <v>23.750358314488654</v>
      </c>
      <c r="Q107" s="73">
        <f t="shared" si="17"/>
        <v>104.49866861610705</v>
      </c>
      <c r="R107" s="2">
        <f t="shared" si="18"/>
        <v>-7.3022967222601265E-3</v>
      </c>
      <c r="S107" s="4"/>
      <c r="T107" s="4"/>
      <c r="U107" s="4"/>
      <c r="V107" s="4"/>
    </row>
    <row r="108" spans="1:22" x14ac:dyDescent="0.3">
      <c r="A108" s="1">
        <v>42768</v>
      </c>
      <c r="B108">
        <v>584.35</v>
      </c>
      <c r="C108" s="2">
        <f t="shared" si="12"/>
        <v>2.132307961198987E-2</v>
      </c>
      <c r="D108" s="72">
        <f t="shared" si="19"/>
        <v>7.0628507295173977</v>
      </c>
      <c r="E108">
        <v>109.8</v>
      </c>
      <c r="F108" s="2">
        <f t="shared" si="13"/>
        <v>2.2346368715083775E-2</v>
      </c>
      <c r="G108" s="72">
        <f t="shared" si="20"/>
        <v>21.001793185893611</v>
      </c>
      <c r="H108">
        <v>368.65</v>
      </c>
      <c r="I108" s="2">
        <f t="shared" si="14"/>
        <v>2.1332594542180283E-2</v>
      </c>
      <c r="J108" s="72">
        <f t="shared" si="21"/>
        <v>22.464960390006087</v>
      </c>
      <c r="K108">
        <v>1249</v>
      </c>
      <c r="L108" s="2">
        <f t="shared" si="15"/>
        <v>1.0027494743652055E-2</v>
      </c>
      <c r="M108" s="72">
        <f t="shared" si="22"/>
        <v>31.608250031633531</v>
      </c>
      <c r="N108">
        <v>1770.5</v>
      </c>
      <c r="O108" s="2">
        <f t="shared" si="16"/>
        <v>4.4696857943649526E-2</v>
      </c>
      <c r="P108" s="72">
        <f t="shared" si="23"/>
        <v>24.811924706182129</v>
      </c>
      <c r="Q108" s="73">
        <f t="shared" si="17"/>
        <v>106.94977904323275</v>
      </c>
      <c r="R108" s="2">
        <f t="shared" si="18"/>
        <v>2.3455901013727187E-2</v>
      </c>
      <c r="S108" s="4"/>
      <c r="T108" s="4"/>
      <c r="U108" s="4"/>
      <c r="V108" s="4"/>
    </row>
    <row r="109" spans="1:22" x14ac:dyDescent="0.3">
      <c r="A109" s="1">
        <v>42769</v>
      </c>
      <c r="B109">
        <v>607.9</v>
      </c>
      <c r="C109" s="2">
        <f t="shared" si="12"/>
        <v>4.0301189355694378E-2</v>
      </c>
      <c r="D109" s="72">
        <f t="shared" si="19"/>
        <v>7.3474920141586821</v>
      </c>
      <c r="E109">
        <v>109.45</v>
      </c>
      <c r="F109" s="2">
        <f t="shared" si="13"/>
        <v>-3.1876138433515333E-3</v>
      </c>
      <c r="G109" s="72">
        <f t="shared" si="20"/>
        <v>20.934847579199051</v>
      </c>
      <c r="H109">
        <v>376.8</v>
      </c>
      <c r="I109" s="2">
        <f t="shared" si="14"/>
        <v>2.2107690221077059E-2</v>
      </c>
      <c r="J109" s="72">
        <f t="shared" si="21"/>
        <v>22.961608775137108</v>
      </c>
      <c r="K109">
        <v>1298.0999999999999</v>
      </c>
      <c r="L109" s="2">
        <f t="shared" si="15"/>
        <v>3.9311449159327383E-2</v>
      </c>
      <c r="M109" s="72">
        <f t="shared" si="22"/>
        <v>32.850816145767403</v>
      </c>
      <c r="N109">
        <v>1811.75</v>
      </c>
      <c r="O109" s="2">
        <f t="shared" si="16"/>
        <v>2.3298503247670244E-2</v>
      </c>
      <c r="P109" s="72">
        <f t="shared" si="23"/>
        <v>25.390005414530062</v>
      </c>
      <c r="Q109" s="73">
        <f t="shared" si="17"/>
        <v>109.4847699287923</v>
      </c>
      <c r="R109" s="2">
        <f t="shared" si="18"/>
        <v>2.3702628544326698E-2</v>
      </c>
      <c r="S109" s="4"/>
      <c r="T109" s="4"/>
      <c r="U109" s="4"/>
      <c r="V109" s="4"/>
    </row>
    <row r="110" spans="1:22" x14ac:dyDescent="0.3">
      <c r="A110" s="1">
        <v>42772</v>
      </c>
      <c r="B110">
        <v>601.6</v>
      </c>
      <c r="C110" s="2">
        <f t="shared" si="12"/>
        <v>-1.0363546635959842E-2</v>
      </c>
      <c r="D110" s="72">
        <f t="shared" si="19"/>
        <v>7.2713459380126064</v>
      </c>
      <c r="E110">
        <v>108.4</v>
      </c>
      <c r="F110" s="2">
        <f t="shared" si="13"/>
        <v>-9.5934216537231221E-3</v>
      </c>
      <c r="G110" s="72">
        <f t="shared" si="20"/>
        <v>20.734010759115371</v>
      </c>
      <c r="H110">
        <v>381.2</v>
      </c>
      <c r="I110" s="2">
        <f t="shared" si="14"/>
        <v>1.1677282377919207E-2</v>
      </c>
      <c r="J110" s="72">
        <f t="shared" si="21"/>
        <v>23.229737964655691</v>
      </c>
      <c r="K110">
        <v>1259.05</v>
      </c>
      <c r="L110" s="2">
        <f t="shared" si="15"/>
        <v>-3.0082428164240005E-2</v>
      </c>
      <c r="M110" s="72">
        <f t="shared" si="22"/>
        <v>31.8625838289257</v>
      </c>
      <c r="N110">
        <v>1818.9</v>
      </c>
      <c r="O110" s="2">
        <f t="shared" si="16"/>
        <v>3.9464606043879691E-3</v>
      </c>
      <c r="P110" s="72">
        <f t="shared" si="23"/>
        <v>25.490206070643701</v>
      </c>
      <c r="Q110" s="73">
        <f t="shared" si="17"/>
        <v>108.58788456135306</v>
      </c>
      <c r="R110" s="2">
        <f t="shared" si="18"/>
        <v>-8.1918733356480811E-3</v>
      </c>
      <c r="S110" s="4"/>
      <c r="T110" s="4"/>
      <c r="U110" s="4"/>
      <c r="V110" s="4"/>
    </row>
    <row r="111" spans="1:22" x14ac:dyDescent="0.3">
      <c r="A111" s="1">
        <v>42773</v>
      </c>
      <c r="B111">
        <v>597.54999999999995</v>
      </c>
      <c r="C111" s="2">
        <f t="shared" si="12"/>
        <v>-6.7320478723404964E-3</v>
      </c>
      <c r="D111" s="72">
        <f t="shared" si="19"/>
        <v>7.2223948890615572</v>
      </c>
      <c r="E111">
        <v>107.35</v>
      </c>
      <c r="F111" s="2">
        <f t="shared" si="13"/>
        <v>-9.6863468634686978E-3</v>
      </c>
      <c r="G111" s="72">
        <f t="shared" si="20"/>
        <v>20.533173939031688</v>
      </c>
      <c r="H111">
        <v>379.75</v>
      </c>
      <c r="I111" s="2">
        <f t="shared" si="14"/>
        <v>-3.8037775445959321E-3</v>
      </c>
      <c r="J111" s="72">
        <f t="shared" si="21"/>
        <v>23.141377209018884</v>
      </c>
      <c r="K111">
        <v>1267.5</v>
      </c>
      <c r="L111" s="2">
        <f t="shared" si="15"/>
        <v>6.7114093959732557E-3</v>
      </c>
      <c r="M111" s="72">
        <f t="shared" si="22"/>
        <v>32.076426673415135</v>
      </c>
      <c r="N111">
        <v>1816</v>
      </c>
      <c r="O111" s="2">
        <f t="shared" si="16"/>
        <v>-1.594370223761632E-3</v>
      </c>
      <c r="P111" s="72">
        <f t="shared" si="23"/>
        <v>25.449565245087118</v>
      </c>
      <c r="Q111" s="73">
        <f t="shared" si="17"/>
        <v>108.42293795561437</v>
      </c>
      <c r="R111" s="2">
        <f t="shared" si="18"/>
        <v>-1.5190148183197305E-3</v>
      </c>
      <c r="S111" s="4"/>
      <c r="T111" s="4"/>
      <c r="U111" s="4"/>
      <c r="V111" s="4"/>
    </row>
    <row r="112" spans="1:22" x14ac:dyDescent="0.3">
      <c r="A112" s="1">
        <v>42774</v>
      </c>
      <c r="B112">
        <v>603.20000000000005</v>
      </c>
      <c r="C112" s="2">
        <f t="shared" si="12"/>
        <v>9.4552757091457273E-3</v>
      </c>
      <c r="D112" s="72">
        <f t="shared" si="19"/>
        <v>7.2906846240179588</v>
      </c>
      <c r="E112">
        <v>109.55</v>
      </c>
      <c r="F112" s="2">
        <f t="shared" si="13"/>
        <v>2.0493712156497423E-2</v>
      </c>
      <c r="G112" s="72">
        <f t="shared" si="20"/>
        <v>20.953974895397497</v>
      </c>
      <c r="H112">
        <v>379.8</v>
      </c>
      <c r="I112" s="2">
        <f t="shared" si="14"/>
        <v>1.3166556945365393E-4</v>
      </c>
      <c r="J112" s="72">
        <f t="shared" si="21"/>
        <v>23.144424131627051</v>
      </c>
      <c r="K112">
        <v>1279.05</v>
      </c>
      <c r="L112" s="2">
        <f t="shared" si="15"/>
        <v>9.1124260355028852E-3</v>
      </c>
      <c r="M112" s="72">
        <f t="shared" si="22"/>
        <v>32.368720738959865</v>
      </c>
      <c r="N112">
        <v>1831.2</v>
      </c>
      <c r="O112" s="2">
        <f t="shared" si="16"/>
        <v>8.3700440528635678E-3</v>
      </c>
      <c r="P112" s="72">
        <f t="shared" si="23"/>
        <v>25.662579227314723</v>
      </c>
      <c r="Q112" s="73">
        <f t="shared" si="17"/>
        <v>109.4203836173171</v>
      </c>
      <c r="R112" s="2">
        <f t="shared" si="18"/>
        <v>9.1995815692713645E-3</v>
      </c>
      <c r="S112" s="4"/>
      <c r="T112" s="4"/>
      <c r="U112" s="4"/>
      <c r="V112" s="4"/>
    </row>
    <row r="113" spans="1:22" x14ac:dyDescent="0.3">
      <c r="A113" s="1">
        <v>42775</v>
      </c>
      <c r="B113">
        <v>587.65</v>
      </c>
      <c r="C113" s="2">
        <f t="shared" si="12"/>
        <v>-2.577917771883298E-2</v>
      </c>
      <c r="D113" s="72">
        <f t="shared" si="19"/>
        <v>7.1027367694034371</v>
      </c>
      <c r="E113">
        <v>110.6</v>
      </c>
      <c r="F113" s="2">
        <f t="shared" si="13"/>
        <v>9.5846645367412275E-3</v>
      </c>
      <c r="G113" s="72">
        <f t="shared" si="20"/>
        <v>21.154811715481181</v>
      </c>
      <c r="H113">
        <v>379.5</v>
      </c>
      <c r="I113" s="2">
        <f t="shared" si="14"/>
        <v>-7.898894154818592E-4</v>
      </c>
      <c r="J113" s="72">
        <f t="shared" si="21"/>
        <v>23.126142595978056</v>
      </c>
      <c r="K113">
        <v>1282.9000000000001</v>
      </c>
      <c r="L113" s="2">
        <f t="shared" si="15"/>
        <v>3.0100465189009107E-3</v>
      </c>
      <c r="M113" s="72">
        <f t="shared" si="22"/>
        <v>32.466152094141449</v>
      </c>
      <c r="N113">
        <v>1812.2</v>
      </c>
      <c r="O113" s="2">
        <f t="shared" si="16"/>
        <v>-1.0375709916994325E-2</v>
      </c>
      <c r="P113" s="72">
        <f t="shared" si="23"/>
        <v>25.39631174953022</v>
      </c>
      <c r="Q113" s="73">
        <f t="shared" si="17"/>
        <v>109.24615492453435</v>
      </c>
      <c r="R113" s="2">
        <f t="shared" si="18"/>
        <v>-1.5922873510669788E-3</v>
      </c>
      <c r="S113" s="4"/>
      <c r="T113" s="4"/>
      <c r="U113" s="4"/>
      <c r="V113" s="4"/>
    </row>
    <row r="114" spans="1:22" x14ac:dyDescent="0.3">
      <c r="A114" s="1">
        <v>42776</v>
      </c>
      <c r="B114">
        <v>579.95000000000005</v>
      </c>
      <c r="C114" s="2">
        <f t="shared" si="12"/>
        <v>-1.310303752233466E-2</v>
      </c>
      <c r="D114" s="72">
        <f t="shared" si="19"/>
        <v>7.0096693430026775</v>
      </c>
      <c r="E114">
        <v>110.45</v>
      </c>
      <c r="F114" s="2">
        <f t="shared" si="13"/>
        <v>-1.3562386980108254E-3</v>
      </c>
      <c r="G114" s="72">
        <f t="shared" si="20"/>
        <v>21.126120741183513</v>
      </c>
      <c r="H114">
        <v>375.7</v>
      </c>
      <c r="I114" s="2">
        <f t="shared" si="14"/>
        <v>-1.0013175230566551E-2</v>
      </c>
      <c r="J114" s="72">
        <f t="shared" si="21"/>
        <v>22.894576477757457</v>
      </c>
      <c r="K114">
        <v>1298.45</v>
      </c>
      <c r="L114" s="2">
        <f t="shared" si="15"/>
        <v>1.2120975913944898E-2</v>
      </c>
      <c r="M114" s="72">
        <f t="shared" si="22"/>
        <v>32.859673541693013</v>
      </c>
      <c r="N114">
        <v>1830.45</v>
      </c>
      <c r="O114" s="2">
        <f t="shared" si="16"/>
        <v>1.0070632380531963E-2</v>
      </c>
      <c r="P114" s="72">
        <f t="shared" si="23"/>
        <v>25.652068668981123</v>
      </c>
      <c r="Q114" s="73">
        <f t="shared" si="17"/>
        <v>109.54210877261778</v>
      </c>
      <c r="R114" s="2">
        <f t="shared" si="18"/>
        <v>2.7090550535886493E-3</v>
      </c>
      <c r="S114" s="4"/>
      <c r="T114" s="4"/>
      <c r="U114" s="4"/>
      <c r="V114" s="4"/>
    </row>
    <row r="115" spans="1:22" x14ac:dyDescent="0.3">
      <c r="A115" s="1">
        <v>42779</v>
      </c>
      <c r="B115">
        <v>582.65</v>
      </c>
      <c r="C115" s="2">
        <f t="shared" si="12"/>
        <v>4.6555737563582777E-3</v>
      </c>
      <c r="D115" s="72">
        <f t="shared" si="19"/>
        <v>7.0423033756367097</v>
      </c>
      <c r="E115">
        <v>107.25</v>
      </c>
      <c r="F115" s="2">
        <f t="shared" si="13"/>
        <v>-2.8972385694884584E-2</v>
      </c>
      <c r="G115" s="72">
        <f t="shared" si="20"/>
        <v>20.514046622833245</v>
      </c>
      <c r="H115">
        <v>375.85</v>
      </c>
      <c r="I115" s="2">
        <f t="shared" si="14"/>
        <v>3.9925472451440847E-4</v>
      </c>
      <c r="J115" s="72">
        <f t="shared" si="21"/>
        <v>22.903717245581959</v>
      </c>
      <c r="K115">
        <v>1298.2</v>
      </c>
      <c r="L115" s="2">
        <f t="shared" si="15"/>
        <v>-1.9253725595902438E-4</v>
      </c>
      <c r="M115" s="72">
        <f t="shared" si="22"/>
        <v>32.853346830317584</v>
      </c>
      <c r="N115">
        <v>1847.35</v>
      </c>
      <c r="O115" s="2">
        <f t="shared" si="16"/>
        <v>9.2327023409544129E-3</v>
      </c>
      <c r="P115" s="72">
        <f t="shared" si="23"/>
        <v>25.888906583431549</v>
      </c>
      <c r="Q115" s="73">
        <f t="shared" si="17"/>
        <v>109.20232065780104</v>
      </c>
      <c r="R115" s="2">
        <f t="shared" si="18"/>
        <v>-3.1018949573269339E-3</v>
      </c>
      <c r="S115" s="4"/>
      <c r="T115" s="4"/>
      <c r="U115" s="4"/>
      <c r="V115" s="4"/>
    </row>
    <row r="116" spans="1:22" x14ac:dyDescent="0.3">
      <c r="A116" s="1">
        <v>42780</v>
      </c>
      <c r="B116">
        <v>576.04999999999995</v>
      </c>
      <c r="C116" s="2">
        <f t="shared" si="12"/>
        <v>-1.1327555136016465E-2</v>
      </c>
      <c r="D116" s="72">
        <f t="shared" si="19"/>
        <v>6.9625312958646299</v>
      </c>
      <c r="E116">
        <v>109.9</v>
      </c>
      <c r="F116" s="2">
        <f t="shared" si="13"/>
        <v>2.4708624708624782E-2</v>
      </c>
      <c r="G116" s="72">
        <f t="shared" si="20"/>
        <v>21.020920502092064</v>
      </c>
      <c r="H116">
        <v>375.25</v>
      </c>
      <c r="I116" s="2">
        <f t="shared" si="14"/>
        <v>-1.5963815351869304E-3</v>
      </c>
      <c r="J116" s="72">
        <f t="shared" si="21"/>
        <v>22.867154174283968</v>
      </c>
      <c r="K116">
        <v>1287.95</v>
      </c>
      <c r="L116" s="2">
        <f t="shared" si="15"/>
        <v>-7.8955476814049907E-3</v>
      </c>
      <c r="M116" s="72">
        <f t="shared" si="22"/>
        <v>32.593951663925075</v>
      </c>
      <c r="N116">
        <v>1874.25</v>
      </c>
      <c r="O116" s="2">
        <f t="shared" si="16"/>
        <v>1.4561398760386535E-2</v>
      </c>
      <c r="P116" s="72">
        <f t="shared" si="23"/>
        <v>26.26588527566329</v>
      </c>
      <c r="Q116" s="73">
        <f t="shared" si="17"/>
        <v>109.71044291182903</v>
      </c>
      <c r="R116" s="2">
        <f t="shared" si="18"/>
        <v>4.6530353106712941E-3</v>
      </c>
      <c r="S116" s="4"/>
      <c r="T116" s="4"/>
      <c r="U116" s="4"/>
      <c r="V116" s="4"/>
    </row>
    <row r="117" spans="1:22" x14ac:dyDescent="0.3">
      <c r="A117" s="1">
        <v>42781</v>
      </c>
      <c r="B117">
        <v>574.25</v>
      </c>
      <c r="C117" s="2">
        <f t="shared" si="12"/>
        <v>-3.1247287561843029E-3</v>
      </c>
      <c r="D117" s="72">
        <f t="shared" si="19"/>
        <v>6.9407752741086082</v>
      </c>
      <c r="E117">
        <v>107.3</v>
      </c>
      <c r="F117" s="2">
        <f t="shared" si="13"/>
        <v>-2.3657870791628843E-2</v>
      </c>
      <c r="G117" s="72">
        <f t="shared" si="20"/>
        <v>20.52361028093247</v>
      </c>
      <c r="H117">
        <v>372.25</v>
      </c>
      <c r="I117" s="2">
        <f t="shared" si="14"/>
        <v>-7.9946702198534503E-3</v>
      </c>
      <c r="J117" s="72">
        <f t="shared" si="21"/>
        <v>22.684338817794021</v>
      </c>
      <c r="K117">
        <v>1270.9000000000001</v>
      </c>
      <c r="L117" s="2">
        <f t="shared" si="15"/>
        <v>-1.3238091540820673E-2</v>
      </c>
      <c r="M117" s="72">
        <f t="shared" si="22"/>
        <v>32.16246994812095</v>
      </c>
      <c r="N117">
        <v>1977</v>
      </c>
      <c r="O117" s="2">
        <f t="shared" si="16"/>
        <v>5.4821928771508599E-2</v>
      </c>
      <c r="P117" s="72">
        <f t="shared" si="23"/>
        <v>27.70583176736632</v>
      </c>
      <c r="Q117" s="73">
        <f t="shared" si="17"/>
        <v>110.01702608832237</v>
      </c>
      <c r="R117" s="2">
        <f t="shared" si="18"/>
        <v>2.794475788779005E-3</v>
      </c>
      <c r="S117" s="4"/>
      <c r="T117" s="4"/>
      <c r="U117" s="4"/>
      <c r="V117" s="4"/>
    </row>
    <row r="118" spans="1:22" x14ac:dyDescent="0.3">
      <c r="A118" s="1">
        <v>42782</v>
      </c>
      <c r="B118">
        <v>584.6</v>
      </c>
      <c r="C118" s="2">
        <f t="shared" si="12"/>
        <v>1.8023508924684517E-2</v>
      </c>
      <c r="D118" s="72">
        <f t="shared" si="19"/>
        <v>7.065872399205734</v>
      </c>
      <c r="E118">
        <v>107.85</v>
      </c>
      <c r="F118" s="2">
        <f t="shared" si="13"/>
        <v>5.1258154706430581E-3</v>
      </c>
      <c r="G118" s="72">
        <f t="shared" si="20"/>
        <v>20.628810520023922</v>
      </c>
      <c r="H118">
        <v>366.45</v>
      </c>
      <c r="I118" s="2">
        <f t="shared" si="14"/>
        <v>-1.5580926796507799E-2</v>
      </c>
      <c r="J118" s="72">
        <f t="shared" si="21"/>
        <v>22.330895795246793</v>
      </c>
      <c r="K118">
        <v>1275.25</v>
      </c>
      <c r="L118" s="2">
        <f t="shared" si="15"/>
        <v>3.4227712644581132E-3</v>
      </c>
      <c r="M118" s="72">
        <f t="shared" si="22"/>
        <v>32.272554726053379</v>
      </c>
      <c r="N118">
        <v>2010.2</v>
      </c>
      <c r="O118" s="2">
        <f t="shared" si="16"/>
        <v>1.6793120890237656E-2</v>
      </c>
      <c r="P118" s="72">
        <f t="shared" si="23"/>
        <v>28.171099149600288</v>
      </c>
      <c r="Q118" s="73">
        <f t="shared" si="17"/>
        <v>110.4692325901301</v>
      </c>
      <c r="R118" s="2">
        <f t="shared" si="18"/>
        <v>4.1103319902930924E-3</v>
      </c>
      <c r="S118" s="4"/>
      <c r="T118" s="4"/>
      <c r="U118" s="4"/>
      <c r="V118" s="4"/>
    </row>
    <row r="119" spans="1:22" x14ac:dyDescent="0.3">
      <c r="A119" s="1">
        <v>42783</v>
      </c>
      <c r="B119">
        <v>593.25</v>
      </c>
      <c r="C119" s="2">
        <f t="shared" si="12"/>
        <v>1.4796442011631772E-2</v>
      </c>
      <c r="D119" s="72">
        <f t="shared" si="19"/>
        <v>7.1704221704221709</v>
      </c>
      <c r="E119">
        <v>105.9</v>
      </c>
      <c r="F119" s="2">
        <f t="shared" si="13"/>
        <v>-1.8080667593880273E-2</v>
      </c>
      <c r="G119" s="72">
        <f t="shared" si="20"/>
        <v>20.25582785415423</v>
      </c>
      <c r="H119">
        <v>367.4</v>
      </c>
      <c r="I119" s="2">
        <f t="shared" si="14"/>
        <v>2.5924409878563814E-3</v>
      </c>
      <c r="J119" s="72">
        <f t="shared" si="21"/>
        <v>22.388787324801939</v>
      </c>
      <c r="K119">
        <v>1276.8</v>
      </c>
      <c r="L119" s="2">
        <f t="shared" si="15"/>
        <v>1.2154479513819538E-3</v>
      </c>
      <c r="M119" s="72">
        <f t="shared" si="22"/>
        <v>32.311780336581023</v>
      </c>
      <c r="N119">
        <v>2001.5</v>
      </c>
      <c r="O119" s="2">
        <f t="shared" si="16"/>
        <v>-4.3279275693961505E-3</v>
      </c>
      <c r="P119" s="72">
        <f t="shared" si="23"/>
        <v>28.049176672930539</v>
      </c>
      <c r="Q119" s="73">
        <f t="shared" si="17"/>
        <v>110.17599435888991</v>
      </c>
      <c r="R119" s="2">
        <f t="shared" si="18"/>
        <v>-2.6544787572498896E-3</v>
      </c>
      <c r="S119" s="4"/>
      <c r="T119" s="4"/>
      <c r="U119" s="4"/>
      <c r="V119" s="4"/>
    </row>
    <row r="120" spans="1:22" x14ac:dyDescent="0.3">
      <c r="A120" s="1">
        <v>42786</v>
      </c>
      <c r="B120">
        <v>592.75</v>
      </c>
      <c r="C120" s="2">
        <f t="shared" si="12"/>
        <v>-8.4281500210703353E-4</v>
      </c>
      <c r="D120" s="72">
        <f t="shared" si="19"/>
        <v>7.1643788310454983</v>
      </c>
      <c r="E120">
        <v>108.45</v>
      </c>
      <c r="F120" s="2">
        <f t="shared" si="13"/>
        <v>2.4079320113314484E-2</v>
      </c>
      <c r="G120" s="72">
        <f t="shared" si="20"/>
        <v>20.743574417214603</v>
      </c>
      <c r="H120">
        <v>372.95</v>
      </c>
      <c r="I120" s="2">
        <f t="shared" si="14"/>
        <v>1.5106151333696305E-2</v>
      </c>
      <c r="J120" s="72">
        <f t="shared" si="21"/>
        <v>22.726995734308339</v>
      </c>
      <c r="K120">
        <v>1268.45</v>
      </c>
      <c r="L120" s="2">
        <f t="shared" si="15"/>
        <v>-6.5397869674185261E-3</v>
      </c>
      <c r="M120" s="72">
        <f t="shared" si="22"/>
        <v>32.100468176641762</v>
      </c>
      <c r="N120">
        <v>2035.35</v>
      </c>
      <c r="O120" s="2">
        <f t="shared" si="16"/>
        <v>1.6912315763177643E-2</v>
      </c>
      <c r="P120" s="72">
        <f t="shared" si="23"/>
        <v>28.523553205720297</v>
      </c>
      <c r="Q120" s="73">
        <f t="shared" si="17"/>
        <v>111.25897036493049</v>
      </c>
      <c r="R120" s="2">
        <f t="shared" si="18"/>
        <v>9.8295097071043891E-3</v>
      </c>
      <c r="S120" s="4"/>
      <c r="T120" s="4"/>
      <c r="U120" s="4"/>
      <c r="V120" s="4"/>
    </row>
    <row r="121" spans="1:22" x14ac:dyDescent="0.3">
      <c r="A121" s="1">
        <v>42787</v>
      </c>
      <c r="B121">
        <v>593.1</v>
      </c>
      <c r="C121" s="2">
        <f t="shared" si="12"/>
        <v>5.904681568957848E-4</v>
      </c>
      <c r="D121" s="72">
        <f t="shared" si="19"/>
        <v>7.1686091686091693</v>
      </c>
      <c r="E121">
        <v>108.35</v>
      </c>
      <c r="F121" s="2">
        <f t="shared" si="13"/>
        <v>-9.220839096358846E-4</v>
      </c>
      <c r="G121" s="72">
        <f t="shared" si="20"/>
        <v>20.724447101016153</v>
      </c>
      <c r="H121">
        <v>374.15</v>
      </c>
      <c r="I121" s="2">
        <f t="shared" si="14"/>
        <v>3.2175894892076951E-3</v>
      </c>
      <c r="J121" s="72">
        <f t="shared" si="21"/>
        <v>22.800121876904317</v>
      </c>
      <c r="K121">
        <v>1268</v>
      </c>
      <c r="L121" s="2">
        <f t="shared" si="15"/>
        <v>-3.5476368796560909E-4</v>
      </c>
      <c r="M121" s="72">
        <f t="shared" si="22"/>
        <v>32.089080096165993</v>
      </c>
      <c r="N121">
        <v>2000.05</v>
      </c>
      <c r="O121" s="2">
        <f t="shared" si="16"/>
        <v>-1.7343454442724782E-2</v>
      </c>
      <c r="P121" s="72">
        <f t="shared" si="23"/>
        <v>28.028856260152249</v>
      </c>
      <c r="Q121" s="73">
        <f t="shared" si="17"/>
        <v>110.81111450284789</v>
      </c>
      <c r="R121" s="2">
        <f t="shared" si="18"/>
        <v>-4.0253460967114574E-3</v>
      </c>
      <c r="S121" s="4"/>
      <c r="T121" s="4"/>
      <c r="U121" s="4"/>
      <c r="V121" s="4"/>
    </row>
    <row r="122" spans="1:22" x14ac:dyDescent="0.3">
      <c r="A122" s="1">
        <v>42788</v>
      </c>
      <c r="B122">
        <v>589.25</v>
      </c>
      <c r="C122" s="2">
        <f t="shared" si="12"/>
        <v>-6.4913168099814955E-3</v>
      </c>
      <c r="D122" s="72">
        <f t="shared" si="19"/>
        <v>7.1220754554087895</v>
      </c>
      <c r="E122">
        <v>112.6</v>
      </c>
      <c r="F122" s="2">
        <f t="shared" si="13"/>
        <v>3.9224734656206683E-2</v>
      </c>
      <c r="G122" s="72">
        <f t="shared" si="20"/>
        <v>21.537358039450105</v>
      </c>
      <c r="H122">
        <v>374.45</v>
      </c>
      <c r="I122" s="2">
        <f t="shared" si="14"/>
        <v>8.0181745289320538E-4</v>
      </c>
      <c r="J122" s="72">
        <f t="shared" si="21"/>
        <v>22.818403412553312</v>
      </c>
      <c r="K122">
        <v>1263.3499999999999</v>
      </c>
      <c r="L122" s="2">
        <f t="shared" si="15"/>
        <v>-3.6671924290221369E-3</v>
      </c>
      <c r="M122" s="72">
        <f t="shared" si="22"/>
        <v>31.971403264583049</v>
      </c>
      <c r="N122">
        <v>2022.55</v>
      </c>
      <c r="O122" s="2">
        <f t="shared" si="16"/>
        <v>1.1249718757031069E-2</v>
      </c>
      <c r="P122" s="72">
        <f t="shared" si="23"/>
        <v>28.344173010160212</v>
      </c>
      <c r="Q122" s="73">
        <f t="shared" si="17"/>
        <v>111.79341318215546</v>
      </c>
      <c r="R122" s="2">
        <f t="shared" si="18"/>
        <v>8.8646223234432053E-3</v>
      </c>
      <c r="S122" s="4"/>
      <c r="T122" s="4"/>
      <c r="U122" s="4"/>
      <c r="V122" s="4"/>
    </row>
    <row r="123" spans="1:22" x14ac:dyDescent="0.3">
      <c r="A123" s="1">
        <v>42789</v>
      </c>
      <c r="B123">
        <v>592.4</v>
      </c>
      <c r="C123" s="2">
        <f t="shared" si="12"/>
        <v>5.3457785320321083E-3</v>
      </c>
      <c r="D123" s="72">
        <f t="shared" si="19"/>
        <v>7.1601484934818265</v>
      </c>
      <c r="E123">
        <v>119.6</v>
      </c>
      <c r="F123" s="2">
        <f t="shared" si="13"/>
        <v>6.216696269982247E-2</v>
      </c>
      <c r="G123" s="72">
        <f t="shared" si="20"/>
        <v>22.876270173341322</v>
      </c>
      <c r="H123">
        <v>373.4</v>
      </c>
      <c r="I123" s="2">
        <f t="shared" si="14"/>
        <v>-2.8041126986246834E-3</v>
      </c>
      <c r="J123" s="72">
        <f t="shared" si="21"/>
        <v>22.754418037781832</v>
      </c>
      <c r="K123">
        <v>1260.0999999999999</v>
      </c>
      <c r="L123" s="2">
        <f t="shared" si="15"/>
        <v>-2.5725254284244548E-3</v>
      </c>
      <c r="M123" s="72">
        <f t="shared" si="22"/>
        <v>31.889156016702497</v>
      </c>
      <c r="N123">
        <v>2076.85</v>
      </c>
      <c r="O123" s="2">
        <f t="shared" si="16"/>
        <v>2.6847296729376247E-2</v>
      </c>
      <c r="P123" s="72">
        <f t="shared" si="23"/>
        <v>29.105137433512759</v>
      </c>
      <c r="Q123" s="73">
        <f t="shared" si="17"/>
        <v>113.78513015482025</v>
      </c>
      <c r="R123" s="2">
        <f t="shared" si="18"/>
        <v>1.7816049407307188E-2</v>
      </c>
      <c r="S123" s="4"/>
      <c r="T123" s="4"/>
      <c r="U123" s="4"/>
      <c r="V123" s="4"/>
    </row>
    <row r="124" spans="1:22" x14ac:dyDescent="0.3">
      <c r="A124" s="1">
        <v>42793</v>
      </c>
      <c r="B124">
        <v>585.25</v>
      </c>
      <c r="C124" s="2">
        <f t="shared" si="12"/>
        <v>-1.2069547602970965E-2</v>
      </c>
      <c r="D124" s="72">
        <f t="shared" si="19"/>
        <v>7.0737287403954063</v>
      </c>
      <c r="E124">
        <v>114.55</v>
      </c>
      <c r="F124" s="2">
        <f t="shared" si="13"/>
        <v>-4.2224080267558528E-2</v>
      </c>
      <c r="G124" s="72">
        <f t="shared" si="20"/>
        <v>21.910340705319804</v>
      </c>
      <c r="H124">
        <v>373.85</v>
      </c>
      <c r="I124" s="2">
        <f t="shared" si="14"/>
        <v>1.2051419389396134E-3</v>
      </c>
      <c r="J124" s="72">
        <f t="shared" si="21"/>
        <v>22.781840341255329</v>
      </c>
      <c r="K124">
        <v>1278.0999999999999</v>
      </c>
      <c r="L124" s="2">
        <f t="shared" si="15"/>
        <v>1.4284580588842077E-2</v>
      </c>
      <c r="M124" s="72">
        <f t="shared" si="22"/>
        <v>32.344679235733246</v>
      </c>
      <c r="N124">
        <v>2154.75</v>
      </c>
      <c r="O124" s="2">
        <f t="shared" si="16"/>
        <v>3.7508727158918509E-2</v>
      </c>
      <c r="P124" s="72">
        <f t="shared" si="23"/>
        <v>30.196834092429214</v>
      </c>
      <c r="Q124" s="73">
        <f t="shared" si="17"/>
        <v>114.30742311513299</v>
      </c>
      <c r="R124" s="2">
        <f t="shared" si="18"/>
        <v>4.5901688524860873E-3</v>
      </c>
      <c r="S124" s="4"/>
      <c r="T124" s="4"/>
      <c r="U124" s="4"/>
      <c r="V124" s="4"/>
    </row>
    <row r="125" spans="1:22" x14ac:dyDescent="0.3">
      <c r="A125" s="1">
        <v>42794</v>
      </c>
      <c r="B125">
        <v>583.70000000000005</v>
      </c>
      <c r="C125" s="2">
        <f t="shared" si="12"/>
        <v>-2.648440837248911E-3</v>
      </c>
      <c r="D125" s="72">
        <f t="shared" si="19"/>
        <v>7.0549943883277217</v>
      </c>
      <c r="E125">
        <v>115.85</v>
      </c>
      <c r="F125" s="2">
        <f t="shared" si="13"/>
        <v>1.1348756001746008E-2</v>
      </c>
      <c r="G125" s="72">
        <f t="shared" si="20"/>
        <v>22.158995815899601</v>
      </c>
      <c r="H125">
        <v>372.4</v>
      </c>
      <c r="I125" s="2">
        <f t="shared" si="14"/>
        <v>-3.8785609201552607E-3</v>
      </c>
      <c r="J125" s="72">
        <f t="shared" si="21"/>
        <v>22.693479585618519</v>
      </c>
      <c r="K125">
        <v>1295.55</v>
      </c>
      <c r="L125" s="2">
        <f t="shared" si="15"/>
        <v>1.3653078788827155E-2</v>
      </c>
      <c r="M125" s="72">
        <f t="shared" si="22"/>
        <v>32.786283689738056</v>
      </c>
      <c r="N125">
        <v>2141.5500000000002</v>
      </c>
      <c r="O125" s="2">
        <f t="shared" si="16"/>
        <v>-6.1260006961363356E-3</v>
      </c>
      <c r="P125" s="72">
        <f t="shared" si="23"/>
        <v>30.01184826575788</v>
      </c>
      <c r="Q125" s="73">
        <f t="shared" si="17"/>
        <v>114.70560174534178</v>
      </c>
      <c r="R125" s="2">
        <f t="shared" si="18"/>
        <v>3.4834013343800763E-3</v>
      </c>
      <c r="S125" s="4"/>
      <c r="T125" s="4"/>
      <c r="U125" s="4"/>
      <c r="V125" s="4"/>
    </row>
    <row r="126" spans="1:22" x14ac:dyDescent="0.3">
      <c r="A126" s="1">
        <v>42795</v>
      </c>
      <c r="B126">
        <v>586.29999999999995</v>
      </c>
      <c r="C126" s="2">
        <f t="shared" si="12"/>
        <v>4.4543429844097204E-3</v>
      </c>
      <c r="D126" s="72">
        <f t="shared" si="19"/>
        <v>7.0864197530864192</v>
      </c>
      <c r="E126">
        <v>113.25</v>
      </c>
      <c r="F126" s="2">
        <f t="shared" si="13"/>
        <v>-2.2442813983599486E-2</v>
      </c>
      <c r="G126" s="72">
        <f t="shared" si="20"/>
        <v>21.661685594740007</v>
      </c>
      <c r="H126">
        <v>373.8</v>
      </c>
      <c r="I126" s="2">
        <f t="shared" si="14"/>
        <v>3.7593984962407401E-3</v>
      </c>
      <c r="J126" s="72">
        <f t="shared" si="21"/>
        <v>22.778793418647162</v>
      </c>
      <c r="K126">
        <v>1296.25</v>
      </c>
      <c r="L126" s="2">
        <f t="shared" si="15"/>
        <v>5.4031106479879298E-4</v>
      </c>
      <c r="M126" s="72">
        <f t="shared" si="22"/>
        <v>32.803998481589254</v>
      </c>
      <c r="N126">
        <v>2144.15</v>
      </c>
      <c r="O126" s="2">
        <f t="shared" si="16"/>
        <v>1.2140739184234306E-3</v>
      </c>
      <c r="P126" s="72">
        <f t="shared" si="23"/>
        <v>30.048284867981017</v>
      </c>
      <c r="Q126" s="73">
        <f t="shared" si="17"/>
        <v>114.37918211604386</v>
      </c>
      <c r="R126" s="2">
        <f t="shared" si="18"/>
        <v>-2.8457165502919768E-3</v>
      </c>
      <c r="S126" s="4"/>
      <c r="T126" s="4"/>
      <c r="U126" s="4"/>
      <c r="V126" s="4"/>
    </row>
    <row r="127" spans="1:22" x14ac:dyDescent="0.3">
      <c r="A127" s="1">
        <v>42796</v>
      </c>
      <c r="B127">
        <v>589.25</v>
      </c>
      <c r="C127" s="2">
        <f t="shared" si="12"/>
        <v>5.0315538120417891E-3</v>
      </c>
      <c r="D127" s="72">
        <f t="shared" si="19"/>
        <v>7.1220754554087895</v>
      </c>
      <c r="E127">
        <v>109.6</v>
      </c>
      <c r="F127" s="2">
        <f t="shared" si="13"/>
        <v>-3.2229580573951533E-2</v>
      </c>
      <c r="G127" s="72">
        <f t="shared" si="20"/>
        <v>20.963538553496729</v>
      </c>
      <c r="H127">
        <v>375.3</v>
      </c>
      <c r="I127" s="2">
        <f t="shared" si="14"/>
        <v>4.0128410914928025E-3</v>
      </c>
      <c r="J127" s="72">
        <f t="shared" si="21"/>
        <v>22.870201096892135</v>
      </c>
      <c r="K127">
        <v>1303.6500000000001</v>
      </c>
      <c r="L127" s="2">
        <f t="shared" si="15"/>
        <v>5.7087753134041908E-3</v>
      </c>
      <c r="M127" s="72">
        <f t="shared" si="22"/>
        <v>32.991269138301902</v>
      </c>
      <c r="N127">
        <v>2142.1</v>
      </c>
      <c r="O127" s="2">
        <f t="shared" si="16"/>
        <v>-9.560898258051953E-4</v>
      </c>
      <c r="P127" s="72">
        <f t="shared" si="23"/>
        <v>30.019556008535844</v>
      </c>
      <c r="Q127" s="73">
        <f t="shared" si="17"/>
        <v>113.9666402526354</v>
      </c>
      <c r="R127" s="2">
        <f t="shared" si="18"/>
        <v>-3.6067915137731887E-3</v>
      </c>
      <c r="S127" s="4"/>
      <c r="T127" s="4"/>
      <c r="U127" s="4"/>
      <c r="V127" s="4"/>
    </row>
    <row r="128" spans="1:22" x14ac:dyDescent="0.3">
      <c r="A128" s="1">
        <v>42797</v>
      </c>
      <c r="B128">
        <v>588.6</v>
      </c>
      <c r="C128" s="2">
        <f t="shared" si="12"/>
        <v>-1.103097157403421E-3</v>
      </c>
      <c r="D128" s="72">
        <f t="shared" si="19"/>
        <v>7.1142191142191153</v>
      </c>
      <c r="E128">
        <v>110.55</v>
      </c>
      <c r="F128" s="2">
        <f t="shared" si="13"/>
        <v>8.667883211678884E-3</v>
      </c>
      <c r="G128" s="72">
        <f t="shared" si="20"/>
        <v>21.145248057381966</v>
      </c>
      <c r="H128">
        <v>378.25</v>
      </c>
      <c r="I128" s="2">
        <f t="shared" si="14"/>
        <v>7.8603783639754621E-3</v>
      </c>
      <c r="J128" s="72">
        <f t="shared" si="21"/>
        <v>23.049969530773915</v>
      </c>
      <c r="K128">
        <v>1310.05</v>
      </c>
      <c r="L128" s="2">
        <f t="shared" si="15"/>
        <v>4.9092931384957517E-3</v>
      </c>
      <c r="M128" s="72">
        <f t="shared" si="22"/>
        <v>33.153232949512834</v>
      </c>
      <c r="N128">
        <v>2138.9499999999998</v>
      </c>
      <c r="O128" s="2">
        <f t="shared" si="16"/>
        <v>-1.4705195835862384E-3</v>
      </c>
      <c r="P128" s="72">
        <f t="shared" si="23"/>
        <v>29.975411663534729</v>
      </c>
      <c r="Q128" s="73">
        <f t="shared" si="17"/>
        <v>114.43808131542256</v>
      </c>
      <c r="R128" s="2">
        <f t="shared" si="18"/>
        <v>4.1366584269053597E-3</v>
      </c>
      <c r="S128" s="4"/>
      <c r="T128" s="4"/>
      <c r="U128" s="4"/>
      <c r="V128" s="4"/>
    </row>
    <row r="129" spans="1:22" x14ac:dyDescent="0.3">
      <c r="A129" s="1">
        <v>42800</v>
      </c>
      <c r="B129">
        <v>590.1</v>
      </c>
      <c r="C129" s="2">
        <f t="shared" si="12"/>
        <v>2.5484199796126372E-3</v>
      </c>
      <c r="D129" s="72">
        <f t="shared" si="19"/>
        <v>7.132349132349133</v>
      </c>
      <c r="E129">
        <v>109.75</v>
      </c>
      <c r="F129" s="2">
        <f t="shared" si="13"/>
        <v>-7.2365445499773529E-3</v>
      </c>
      <c r="G129" s="72">
        <f t="shared" si="20"/>
        <v>20.9922295277944</v>
      </c>
      <c r="H129">
        <v>380.2</v>
      </c>
      <c r="I129" s="2">
        <f t="shared" si="14"/>
        <v>5.155320555188414E-3</v>
      </c>
      <c r="J129" s="72">
        <f t="shared" si="21"/>
        <v>23.168799512492381</v>
      </c>
      <c r="K129">
        <v>1331.9</v>
      </c>
      <c r="L129" s="2">
        <f t="shared" si="15"/>
        <v>1.6678752719361922E-2</v>
      </c>
      <c r="M129" s="72">
        <f t="shared" si="22"/>
        <v>33.706187523725163</v>
      </c>
      <c r="N129">
        <v>2110.1999999999998</v>
      </c>
      <c r="O129" s="2">
        <f t="shared" si="16"/>
        <v>-1.3441174408003964E-2</v>
      </c>
      <c r="P129" s="72">
        <f t="shared" si="23"/>
        <v>29.572506927413443</v>
      </c>
      <c r="Q129" s="73">
        <f t="shared" si="17"/>
        <v>114.57207262377452</v>
      </c>
      <c r="R129" s="2">
        <f t="shared" si="18"/>
        <v>1.1708629401312454E-3</v>
      </c>
      <c r="S129" s="4"/>
      <c r="T129" s="4"/>
      <c r="U129" s="4"/>
      <c r="V129" s="4"/>
    </row>
    <row r="130" spans="1:22" x14ac:dyDescent="0.3">
      <c r="A130" s="1">
        <v>42801</v>
      </c>
      <c r="B130">
        <v>588.04999999999995</v>
      </c>
      <c r="C130" s="2">
        <f t="shared" si="12"/>
        <v>-3.4739874597526921E-3</v>
      </c>
      <c r="D130" s="72">
        <f t="shared" si="19"/>
        <v>7.1075714409047741</v>
      </c>
      <c r="E130">
        <v>108.6</v>
      </c>
      <c r="F130" s="2">
        <f t="shared" si="13"/>
        <v>-1.0478359908883905E-2</v>
      </c>
      <c r="G130" s="72">
        <f t="shared" si="20"/>
        <v>20.772265391512271</v>
      </c>
      <c r="H130">
        <v>381.2</v>
      </c>
      <c r="I130" s="2">
        <f t="shared" si="14"/>
        <v>2.6301946344029492E-3</v>
      </c>
      <c r="J130" s="72">
        <f t="shared" si="21"/>
        <v>23.229737964655698</v>
      </c>
      <c r="K130">
        <v>1344.6</v>
      </c>
      <c r="L130" s="2">
        <f t="shared" si="15"/>
        <v>9.5352503941736888E-3</v>
      </c>
      <c r="M130" s="72">
        <f t="shared" si="22"/>
        <v>34.027584461596852</v>
      </c>
      <c r="N130">
        <v>2048.6</v>
      </c>
      <c r="O130" s="2">
        <f t="shared" si="16"/>
        <v>-2.9191545825040244E-2</v>
      </c>
      <c r="P130" s="72">
        <f t="shared" si="23"/>
        <v>28.709239736280534</v>
      </c>
      <c r="Q130" s="73">
        <f t="shared" si="17"/>
        <v>113.84639899495012</v>
      </c>
      <c r="R130" s="2">
        <f t="shared" si="18"/>
        <v>-6.3337741231872524E-3</v>
      </c>
      <c r="S130" s="4"/>
      <c r="T130" s="4"/>
      <c r="U130" s="4"/>
      <c r="V130" s="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8" sqref="G8"/>
    </sheetView>
  </sheetViews>
  <sheetFormatPr defaultRowHeight="14.4" x14ac:dyDescent="0.3"/>
  <cols>
    <col min="7" max="7" width="12" bestFit="1" customWidth="1"/>
  </cols>
  <sheetData>
    <row r="1" spans="1:7" x14ac:dyDescent="0.3">
      <c r="A1">
        <v>80</v>
      </c>
    </row>
    <row r="2" spans="1:7" x14ac:dyDescent="0.3">
      <c r="A2">
        <v>80</v>
      </c>
    </row>
    <row r="8" spans="1:7" x14ac:dyDescent="0.3">
      <c r="G8">
        <v>18001027778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7:L11"/>
  <sheetViews>
    <sheetView workbookViewId="0">
      <selection activeCell="I10" sqref="I10:K11"/>
    </sheetView>
  </sheetViews>
  <sheetFormatPr defaultRowHeight="14.4" x14ac:dyDescent="0.3"/>
  <sheetData>
    <row r="7" spans="7:12" x14ac:dyDescent="0.3">
      <c r="I7">
        <f t="array" ref="I7:L7">TRANSPOSE(G8:G11)</f>
        <v>43</v>
      </c>
      <c r="J7">
        <v>34</v>
      </c>
      <c r="K7">
        <v>23</v>
      </c>
      <c r="L7">
        <v>45</v>
      </c>
    </row>
    <row r="8" spans="7:12" x14ac:dyDescent="0.3">
      <c r="G8">
        <v>43</v>
      </c>
    </row>
    <row r="9" spans="7:12" x14ac:dyDescent="0.3">
      <c r="G9">
        <v>34</v>
      </c>
    </row>
    <row r="10" spans="7:12" x14ac:dyDescent="0.3">
      <c r="G10">
        <v>23</v>
      </c>
    </row>
    <row r="11" spans="7:12" x14ac:dyDescent="0.3">
      <c r="G11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Portfolio Variance</vt:lpstr>
      <vt:lpstr>EQ Curve</vt:lpstr>
      <vt:lpstr>Sheet2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Karthik Rangappa</cp:lastModifiedBy>
  <dcterms:created xsi:type="dcterms:W3CDTF">2017-03-08T07:25:24Z</dcterms:created>
  <dcterms:modified xsi:type="dcterms:W3CDTF">2017-05-03T12:12:08Z</dcterms:modified>
</cp:coreProperties>
</file>