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ption Pain" sheetId="1" r:id="rId1"/>
    <sheet name="PCR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2"/>
  <c r="C19"/>
  <c r="B19"/>
  <c r="E14" i="1"/>
  <c r="E18"/>
  <c r="E17"/>
  <c r="E16"/>
  <c r="E15"/>
  <c r="E13"/>
  <c r="E12"/>
  <c r="E11"/>
  <c r="E10"/>
  <c r="E9"/>
  <c r="E8"/>
  <c r="E7"/>
  <c r="E6"/>
  <c r="E5"/>
  <c r="E4"/>
  <c r="E3"/>
  <c r="E2"/>
  <c r="D18"/>
  <c r="F18" s="1"/>
  <c r="D17"/>
  <c r="D16"/>
  <c r="D15"/>
  <c r="F15" s="1"/>
  <c r="D14"/>
  <c r="D13"/>
  <c r="D12"/>
  <c r="D11"/>
  <c r="D10"/>
  <c r="D9"/>
  <c r="D8"/>
  <c r="D7"/>
  <c r="D6"/>
  <c r="D5"/>
  <c r="D4"/>
  <c r="D3"/>
  <c r="D2"/>
  <c r="F2" l="1"/>
  <c r="F17"/>
  <c r="F16"/>
  <c r="F13"/>
  <c r="F4"/>
  <c r="F8"/>
  <c r="F12"/>
  <c r="F3"/>
  <c r="F7"/>
  <c r="F11"/>
  <c r="F10"/>
  <c r="F14"/>
  <c r="F5"/>
  <c r="F9"/>
  <c r="F6"/>
</calcChain>
</file>

<file path=xl/sharedStrings.xml><?xml version="1.0" encoding="utf-8"?>
<sst xmlns="http://schemas.openxmlformats.org/spreadsheetml/2006/main" count="12" uniqueCount="9">
  <si>
    <t>Strike</t>
  </si>
  <si>
    <t>Put OI</t>
  </si>
  <si>
    <t>Call OI</t>
  </si>
  <si>
    <t xml:space="preserve">Cumulative Call </t>
  </si>
  <si>
    <t xml:space="preserve">Cumulative Put </t>
  </si>
  <si>
    <t>Total Value</t>
  </si>
  <si>
    <t>Helper Column</t>
  </si>
  <si>
    <t>Total</t>
  </si>
  <si>
    <t>PCR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</si>
</sst>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Max Pain</a:t>
            </a:r>
          </a:p>
        </c:rich>
      </c:tx>
      <c:layout/>
      <c:spPr>
        <a:solidFill>
          <a:schemeClr val="bg1">
            <a:lumMod val="95000"/>
          </a:schemeClr>
        </a:solidFill>
      </c:spPr>
    </c:title>
    <c:plotArea>
      <c:layout/>
      <c:barChart>
        <c:barDir val="col"/>
        <c:grouping val="clustered"/>
        <c:ser>
          <c:idx val="0"/>
          <c:order val="0"/>
          <c:cat>
            <c:numRef>
              <c:f>'Option Pain'!$A$2:$A$18</c:f>
              <c:numCache>
                <c:formatCode>General</c:formatCode>
                <c:ptCount val="17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  <c:pt idx="16">
                  <c:v>8600</c:v>
                </c:pt>
              </c:numCache>
            </c:numRef>
          </c:cat>
          <c:val>
            <c:numRef>
              <c:f>'Option Pain'!$F$2:$F$18</c:f>
              <c:numCache>
                <c:formatCode>General</c:formatCode>
                <c:ptCount val="17"/>
                <c:pt idx="0">
                  <c:v>20691180000</c:v>
                </c:pt>
                <c:pt idx="1">
                  <c:v>17538622500</c:v>
                </c:pt>
                <c:pt idx="2">
                  <c:v>14522550000</c:v>
                </c:pt>
                <c:pt idx="3">
                  <c:v>11852475000</c:v>
                </c:pt>
                <c:pt idx="4">
                  <c:v>9422212500</c:v>
                </c:pt>
                <c:pt idx="5">
                  <c:v>7322010000</c:v>
                </c:pt>
                <c:pt idx="6">
                  <c:v>5776650000</c:v>
                </c:pt>
                <c:pt idx="7">
                  <c:v>4678935000</c:v>
                </c:pt>
                <c:pt idx="8">
                  <c:v>4341862500</c:v>
                </c:pt>
                <c:pt idx="9">
                  <c:v>4836060000</c:v>
                </c:pt>
                <c:pt idx="10">
                  <c:v>6122940000</c:v>
                </c:pt>
                <c:pt idx="11">
                  <c:v>8205630000</c:v>
                </c:pt>
                <c:pt idx="12">
                  <c:v>10909402500</c:v>
                </c:pt>
                <c:pt idx="13">
                  <c:v>14149387500</c:v>
                </c:pt>
                <c:pt idx="14">
                  <c:v>17809395000</c:v>
                </c:pt>
                <c:pt idx="15">
                  <c:v>21708517500</c:v>
                </c:pt>
                <c:pt idx="16">
                  <c:v>25881712500</c:v>
                </c:pt>
              </c:numCache>
            </c:numRef>
          </c:val>
        </c:ser>
        <c:axId val="83479936"/>
        <c:axId val="111301760"/>
      </c:barChart>
      <c:catAx>
        <c:axId val="83479936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11301760"/>
        <c:crosses val="autoZero"/>
        <c:auto val="1"/>
        <c:lblAlgn val="ctr"/>
        <c:lblOffset val="100"/>
      </c:catAx>
      <c:valAx>
        <c:axId val="111301760"/>
        <c:scaling>
          <c:orientation val="minMax"/>
        </c:scaling>
        <c:axPos val="l"/>
        <c:majorGridlines>
          <c:spPr>
            <a:ln>
              <a:solidFill>
                <a:srgbClr val="4F81BD">
                  <a:alpha val="5000"/>
                </a:srgbClr>
              </a:solidFill>
            </a:ln>
          </c:spPr>
        </c:majorGridlines>
        <c:numFmt formatCode="0" sourceLinked="0"/>
        <c:tickLblPos val="nextTo"/>
        <c:crossAx val="834799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0</xdr:rowOff>
    </xdr:from>
    <xdr:to>
      <xdr:col>14</xdr:col>
      <xdr:colOff>123825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workbookViewId="0">
      <selection activeCell="E21" sqref="E21"/>
    </sheetView>
  </sheetViews>
  <sheetFormatPr defaultRowHeight="15"/>
  <cols>
    <col min="4" max="4" width="15.42578125" bestFit="1" customWidth="1"/>
    <col min="5" max="6" width="15.140625" bestFit="1" customWidth="1"/>
    <col min="8" max="8" width="12" bestFit="1" customWidth="1"/>
    <col min="18" max="18" width="14.42578125" bestFit="1" customWidth="1"/>
    <col min="19" max="19" width="9.140625" customWidth="1"/>
  </cols>
  <sheetData>
    <row r="1" spans="1:18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  <c r="G1" s="1"/>
      <c r="R1" s="2" t="s">
        <v>6</v>
      </c>
    </row>
    <row r="2" spans="1:18">
      <c r="A2" s="4">
        <v>7000</v>
      </c>
      <c r="B2" s="4">
        <v>1404300</v>
      </c>
      <c r="C2" s="4">
        <v>4087050</v>
      </c>
      <c r="D2" s="4">
        <f>R2*B2</f>
        <v>0</v>
      </c>
      <c r="E2" s="4">
        <f>C18*R18+C17*R17+C16*R16+C15*R15+C14*R14+C13*R13+C12*R12+C11*R11+C10*R10+C9*R9+C8*R8+C7*R7+C6*R6+C5*R5+C4*R4+C3*R3+C2*R2</f>
        <v>20691180000</v>
      </c>
      <c r="F2" s="4">
        <f t="shared" ref="F2:F18" si="0">D2+E2</f>
        <v>20691180000</v>
      </c>
      <c r="R2" s="2">
        <v>0</v>
      </c>
    </row>
    <row r="3" spans="1:18">
      <c r="A3" s="4">
        <v>7100</v>
      </c>
      <c r="B3" s="4">
        <v>335700</v>
      </c>
      <c r="C3" s="4">
        <v>1029150</v>
      </c>
      <c r="D3" s="4">
        <f>(R3*B2)</f>
        <v>140430000</v>
      </c>
      <c r="E3" s="4">
        <f>SUMPRODUCT(C3:C18,R2:R17)</f>
        <v>17398192500</v>
      </c>
      <c r="F3" s="4">
        <f t="shared" si="0"/>
        <v>17538622500</v>
      </c>
      <c r="R3" s="2">
        <v>100</v>
      </c>
    </row>
    <row r="4" spans="1:18">
      <c r="A4" s="4">
        <v>7200</v>
      </c>
      <c r="B4" s="4">
        <v>482100</v>
      </c>
      <c r="C4" s="4">
        <v>2977875</v>
      </c>
      <c r="D4" s="4">
        <f>R4*B2+R3*B3</f>
        <v>314430000</v>
      </c>
      <c r="E4" s="4">
        <f>SUMPRODUCT(C4:C18,R2:R16)</f>
        <v>14208120000</v>
      </c>
      <c r="F4" s="4">
        <f t="shared" si="0"/>
        <v>14522550000</v>
      </c>
      <c r="R4" s="2">
        <v>200</v>
      </c>
    </row>
    <row r="5" spans="1:18">
      <c r="A5" s="4">
        <v>7300</v>
      </c>
      <c r="B5" s="4">
        <v>422475</v>
      </c>
      <c r="C5" s="4">
        <v>1975650</v>
      </c>
      <c r="D5" s="4">
        <f>R5*B2+R4*B3+B4*R3</f>
        <v>536640000</v>
      </c>
      <c r="E5" s="4">
        <f>SUMPRODUCT(C5:C18,R2:R15)</f>
        <v>11315835000</v>
      </c>
      <c r="F5" s="4">
        <f t="shared" si="0"/>
        <v>11852475000</v>
      </c>
      <c r="R5" s="2">
        <v>300</v>
      </c>
    </row>
    <row r="6" spans="1:18">
      <c r="A6" s="4">
        <v>7400</v>
      </c>
      <c r="B6" s="4">
        <v>963900</v>
      </c>
      <c r="C6" s="4">
        <v>2336700</v>
      </c>
      <c r="D6" s="4">
        <f>R6*B2+R5*B3+R4*B4+B5*R3</f>
        <v>801097500</v>
      </c>
      <c r="E6" s="4">
        <f>SUMPRODUCT(C6:C18,R2:R14)</f>
        <v>8621115000</v>
      </c>
      <c r="F6" s="4">
        <f t="shared" si="0"/>
        <v>9422212500</v>
      </c>
      <c r="R6" s="2">
        <v>400</v>
      </c>
    </row>
    <row r="7" spans="1:18">
      <c r="A7" s="4">
        <v>7500</v>
      </c>
      <c r="B7" s="4">
        <v>999975</v>
      </c>
      <c r="C7" s="4">
        <v>4548450</v>
      </c>
      <c r="D7" s="4">
        <f>R7*B2+R6*B3+R5*B4+R4*B5+R3*B6</f>
        <v>1161945000</v>
      </c>
      <c r="E7" s="4">
        <f>SUMPRODUCT(C7:C18,R2:R13)</f>
        <v>6160065000</v>
      </c>
      <c r="F7" s="4">
        <f t="shared" si="0"/>
        <v>7322010000</v>
      </c>
      <c r="R7" s="2">
        <v>500</v>
      </c>
    </row>
    <row r="8" spans="1:18">
      <c r="A8" s="4">
        <v>7600</v>
      </c>
      <c r="B8" s="4">
        <v>785550</v>
      </c>
      <c r="C8" s="4">
        <v>3690900</v>
      </c>
      <c r="D8" s="4">
        <f>R8*B2+R7*B3+R6*B4+R5*B5+R4*B6+R3*B7</f>
        <v>1622790000</v>
      </c>
      <c r="E8" s="4">
        <f>SUMPRODUCT(C8:C18,R2:R12)</f>
        <v>4153860000</v>
      </c>
      <c r="F8" s="4">
        <f t="shared" si="0"/>
        <v>5776650000</v>
      </c>
      <c r="R8" s="2">
        <v>600</v>
      </c>
    </row>
    <row r="9" spans="1:18">
      <c r="A9" s="4">
        <v>7700</v>
      </c>
      <c r="B9" s="4">
        <v>1823400</v>
      </c>
      <c r="C9" s="4">
        <v>5783025</v>
      </c>
      <c r="D9" s="4">
        <f>R9*B2+R8*B3+R7*B4+R6*B5+R5*B6+R4*B7+R3*B8</f>
        <v>2162190000</v>
      </c>
      <c r="E9" s="4">
        <f>SUMPRODUCT(C9:C18,R2:R11)</f>
        <v>2516745000</v>
      </c>
      <c r="F9" s="4">
        <f t="shared" si="0"/>
        <v>4678935000</v>
      </c>
      <c r="R9" s="2">
        <v>700</v>
      </c>
    </row>
    <row r="10" spans="1:18">
      <c r="A10" s="4">
        <v>7800</v>
      </c>
      <c r="B10" s="4">
        <v>3448575</v>
      </c>
      <c r="C10" s="4">
        <v>4864125</v>
      </c>
      <c r="D10" s="4">
        <f>R10*B2+R9*B3+R8*B4+R7*B5+R6*B6+R5*B7+R4*B8+R3*B9</f>
        <v>2883930000</v>
      </c>
      <c r="E10" s="4">
        <f>SUMPRODUCT(C10:C18,R2:R10)</f>
        <v>1457932500</v>
      </c>
      <c r="F10" s="4">
        <f t="shared" si="0"/>
        <v>4341862500</v>
      </c>
      <c r="R10" s="2">
        <v>800</v>
      </c>
    </row>
    <row r="11" spans="1:18">
      <c r="A11" s="4">
        <v>7900</v>
      </c>
      <c r="B11" s="4">
        <v>5367450</v>
      </c>
      <c r="C11" s="4">
        <v>2559375</v>
      </c>
      <c r="D11" s="4">
        <f>R11*B2+R10*B3+R9*B4+R8*B5+R7*B6+R6*B7+R5*B8+R4*B9+R3*B10</f>
        <v>3950527500</v>
      </c>
      <c r="E11" s="4">
        <f>SUMPRODUCT(C11:C18,R2:R9)</f>
        <v>885532500</v>
      </c>
      <c r="F11" s="4">
        <f t="shared" si="0"/>
        <v>4836060000</v>
      </c>
      <c r="R11" s="2">
        <v>900</v>
      </c>
    </row>
    <row r="12" spans="1:18">
      <c r="A12" s="4">
        <v>8000</v>
      </c>
      <c r="B12" s="4">
        <v>6510975</v>
      </c>
      <c r="C12" s="4">
        <v>1447125</v>
      </c>
      <c r="D12" s="4">
        <f>R12*B2+R11*B3+R10*B4+R9*B5+R8*B6+R7*B7+R6*B8+R5*B9+R4*B10+R3*B11</f>
        <v>5553870000</v>
      </c>
      <c r="E12" s="4">
        <f>SUMPRODUCT(C12:C18,R2:R8)</f>
        <v>569070000</v>
      </c>
      <c r="F12" s="4">
        <f t="shared" si="0"/>
        <v>6122940000</v>
      </c>
      <c r="R12" s="2">
        <v>1000</v>
      </c>
    </row>
    <row r="13" spans="1:18">
      <c r="A13" s="4">
        <v>8100</v>
      </c>
      <c r="B13" s="4">
        <v>5900325</v>
      </c>
      <c r="C13" s="4">
        <v>310500</v>
      </c>
      <c r="D13" s="4">
        <f>R13*B2+R12*B3+R11*B4+R10*B5+R9*B6+R8*B7+R7*B8+R6*B9+R5*B10+R4*B11+B12*R3</f>
        <v>7808310000</v>
      </c>
      <c r="E13" s="4">
        <f>SUMPRODUCT(C13:C18,R2:R7)</f>
        <v>397320000</v>
      </c>
      <c r="F13" s="4">
        <f t="shared" si="0"/>
        <v>8205630000</v>
      </c>
      <c r="R13" s="2">
        <v>1100</v>
      </c>
    </row>
    <row r="14" spans="1:18">
      <c r="A14" s="4">
        <v>8200</v>
      </c>
      <c r="B14" s="4">
        <v>5113350</v>
      </c>
      <c r="C14" s="4">
        <v>248775</v>
      </c>
      <c r="D14" s="4">
        <f>R14*B2+R13*B3+R12*B4+R11*B5+R10*B6+R9*B7+R8*B8+R7*B9+R6*B10+R5*B11+R4*B12+R3*B13</f>
        <v>10652782500</v>
      </c>
      <c r="E14" s="4">
        <f>SUMPRODUCT(C14:C18,R2:R6)</f>
        <v>256620000</v>
      </c>
      <c r="F14" s="4">
        <f t="shared" si="0"/>
        <v>10909402500</v>
      </c>
      <c r="R14" s="2">
        <v>1200</v>
      </c>
    </row>
    <row r="15" spans="1:18">
      <c r="A15" s="4">
        <v>8300</v>
      </c>
      <c r="B15" s="4">
        <v>3844500</v>
      </c>
      <c r="C15" s="4">
        <v>355725</v>
      </c>
      <c r="D15" s="4">
        <f>R15*B2+R14*B3+R13*B4+R12*B5+R11*B6+R10*B7+R9*B8+R8*B9+R7*B10+R6*B11+R5*B12+R4*B13+R3*B14</f>
        <v>14008590000</v>
      </c>
      <c r="E15" s="4">
        <f>SUMPRODUCT(C15:C18,R2:R5)</f>
        <v>140797500</v>
      </c>
      <c r="F15" s="4">
        <f t="shared" si="0"/>
        <v>14149387500</v>
      </c>
      <c r="R15" s="2">
        <v>1300</v>
      </c>
    </row>
    <row r="16" spans="1:18">
      <c r="A16" s="4">
        <v>8400</v>
      </c>
      <c r="B16" s="4">
        <v>2135625</v>
      </c>
      <c r="C16" s="4">
        <v>255525</v>
      </c>
      <c r="D16" s="4">
        <f>R16*B2+R15*B3+R14*B4+R13*B5+R12*B6+R11*B7+R10*B8+R9*B9+R8*B10+R7*B11+R6*B12+R5*B13+R4*B14+R3*B15</f>
        <v>17748847500</v>
      </c>
      <c r="E16" s="4">
        <f>SUMPRODUCT(C16:C18,R2:R4)</f>
        <v>60547500</v>
      </c>
      <c r="F16" s="4">
        <f t="shared" si="0"/>
        <v>17809395000</v>
      </c>
      <c r="R16" s="2">
        <v>1400</v>
      </c>
    </row>
    <row r="17" spans="1:18">
      <c r="A17" s="4">
        <v>8500</v>
      </c>
      <c r="B17" s="4">
        <v>2252250</v>
      </c>
      <c r="C17" s="4">
        <v>488475</v>
      </c>
      <c r="D17" s="4">
        <f>R17*B2+R16*B3+R15*B4+R14*B5+R13*B6+R12*B7+R11*B8+R10*B9+R9*B10+R8*B11+R7*B12+R6*B13+R5*B14+R4*B15+R3*B16</f>
        <v>21702667500</v>
      </c>
      <c r="E17" s="4">
        <f>SUMPRODUCT(C17:C18,R2:R3)</f>
        <v>5850000</v>
      </c>
      <c r="F17" s="4">
        <f t="shared" si="0"/>
        <v>21708517500</v>
      </c>
      <c r="R17" s="2">
        <v>1500</v>
      </c>
    </row>
    <row r="18" spans="1:18">
      <c r="A18" s="4">
        <v>8600</v>
      </c>
      <c r="B18" s="4">
        <v>1083750</v>
      </c>
      <c r="C18" s="4">
        <v>58500</v>
      </c>
      <c r="D18" s="4">
        <f>R18*B2+R17*B3+R16*B4+R15*B5+R14*B6+R13*B7+R12*B8+R11*B9+R10*B10+R9*B11+R8*B12+R7*B13+R6*B14+R5*B15+R4*B16+B17*R3</f>
        <v>25881712500</v>
      </c>
      <c r="E18" s="4">
        <f>SUMPRODUCT(C18,R2)</f>
        <v>0</v>
      </c>
      <c r="F18" s="4">
        <f t="shared" si="0"/>
        <v>25881712500</v>
      </c>
      <c r="R18" s="2">
        <v>1600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12" sqref="F12"/>
    </sheetView>
  </sheetViews>
  <sheetFormatPr defaultRowHeight="15"/>
  <sheetData>
    <row r="1" spans="1:7">
      <c r="A1" s="3" t="s">
        <v>0</v>
      </c>
      <c r="B1" s="3" t="s">
        <v>2</v>
      </c>
      <c r="C1" s="3" t="s">
        <v>1</v>
      </c>
    </row>
    <row r="2" spans="1:7">
      <c r="A2" s="4">
        <v>7000</v>
      </c>
      <c r="B2" s="4">
        <v>1404300</v>
      </c>
      <c r="C2" s="4">
        <v>4087050</v>
      </c>
    </row>
    <row r="3" spans="1:7">
      <c r="A3" s="4">
        <v>7100</v>
      </c>
      <c r="B3" s="4">
        <v>335700</v>
      </c>
      <c r="C3" s="4">
        <v>1029150</v>
      </c>
    </row>
    <row r="4" spans="1:7">
      <c r="A4" s="4">
        <v>7200</v>
      </c>
      <c r="B4" s="4">
        <v>482100</v>
      </c>
      <c r="C4" s="4">
        <v>2977875</v>
      </c>
    </row>
    <row r="5" spans="1:7">
      <c r="A5" s="4">
        <v>7300</v>
      </c>
      <c r="B5" s="4">
        <v>422475</v>
      </c>
      <c r="C5" s="4">
        <v>1975650</v>
      </c>
    </row>
    <row r="6" spans="1:7">
      <c r="A6" s="4">
        <v>7400</v>
      </c>
      <c r="B6" s="4">
        <v>963900</v>
      </c>
      <c r="C6" s="4">
        <v>2336700</v>
      </c>
    </row>
    <row r="7" spans="1:7">
      <c r="A7" s="4">
        <v>7500</v>
      </c>
      <c r="B7" s="4">
        <v>999975</v>
      </c>
      <c r="C7" s="4">
        <v>4548450</v>
      </c>
      <c r="F7" s="6" t="s">
        <v>8</v>
      </c>
      <c r="G7" s="7">
        <f>C19/B19</f>
        <v>0.86338462292007778</v>
      </c>
    </row>
    <row r="8" spans="1:7">
      <c r="A8" s="4">
        <v>7600</v>
      </c>
      <c r="B8" s="4">
        <v>785550</v>
      </c>
      <c r="C8" s="4">
        <v>3690900</v>
      </c>
    </row>
    <row r="9" spans="1:7">
      <c r="A9" s="4">
        <v>7700</v>
      </c>
      <c r="B9" s="4">
        <v>1823400</v>
      </c>
      <c r="C9" s="4">
        <v>5783025</v>
      </c>
    </row>
    <row r="10" spans="1:7">
      <c r="A10" s="4">
        <v>7800</v>
      </c>
      <c r="B10" s="4">
        <v>3448575</v>
      </c>
      <c r="C10" s="4">
        <v>4864125</v>
      </c>
    </row>
    <row r="11" spans="1:7">
      <c r="A11" s="4">
        <v>7900</v>
      </c>
      <c r="B11" s="4">
        <v>5367450</v>
      </c>
      <c r="C11" s="4">
        <v>2559375</v>
      </c>
    </row>
    <row r="12" spans="1:7">
      <c r="A12" s="4">
        <v>8000</v>
      </c>
      <c r="B12" s="4">
        <v>6510975</v>
      </c>
      <c r="C12" s="4">
        <v>1447125</v>
      </c>
    </row>
    <row r="13" spans="1:7">
      <c r="A13" s="4">
        <v>8100</v>
      </c>
      <c r="B13" s="4">
        <v>5900325</v>
      </c>
      <c r="C13" s="4">
        <v>310500</v>
      </c>
    </row>
    <row r="14" spans="1:7">
      <c r="A14" s="4">
        <v>8200</v>
      </c>
      <c r="B14" s="4">
        <v>5113350</v>
      </c>
      <c r="C14" s="4">
        <v>248775</v>
      </c>
    </row>
    <row r="15" spans="1:7">
      <c r="A15" s="4">
        <v>8300</v>
      </c>
      <c r="B15" s="4">
        <v>3844500</v>
      </c>
      <c r="C15" s="4">
        <v>355725</v>
      </c>
    </row>
    <row r="16" spans="1:7">
      <c r="A16" s="4">
        <v>8400</v>
      </c>
      <c r="B16" s="4">
        <v>2135625</v>
      </c>
      <c r="C16" s="4">
        <v>255525</v>
      </c>
    </row>
    <row r="17" spans="1:3">
      <c r="A17" s="4">
        <v>8500</v>
      </c>
      <c r="B17" s="4">
        <v>2252250</v>
      </c>
      <c r="C17" s="4">
        <v>488475</v>
      </c>
    </row>
    <row r="18" spans="1:3">
      <c r="A18" s="4">
        <v>8600</v>
      </c>
      <c r="B18" s="4">
        <v>1083750</v>
      </c>
      <c r="C18" s="4">
        <v>58500</v>
      </c>
    </row>
    <row r="19" spans="1:3">
      <c r="A19" s="5" t="s">
        <v>7</v>
      </c>
      <c r="B19" s="5">
        <f>SUM(B2:B18)</f>
        <v>42874200</v>
      </c>
      <c r="C19" s="5">
        <f>SUM(C2:C18)</f>
        <v>37016925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 Pain</vt:lpstr>
      <vt:lpstr>PCR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2016-05-09T10:06:08Z</dcterms:created>
  <dcterms:modified xsi:type="dcterms:W3CDTF">2016-05-12T09:24:42Z</dcterms:modified>
</cp:coreProperties>
</file>